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595" tabRatio="454"/>
  </bookViews>
  <sheets>
    <sheet name="Приложение от 09.07.2020 года" sheetId="5" r:id="rId1"/>
  </sheets>
  <definedNames>
    <definedName name="_xlnm.Print_Area" localSheetId="0">'Приложение от 09.07.2020 года'!$A$1:$N$429</definedName>
  </definedNames>
  <calcPr calcId="125725"/>
</workbook>
</file>

<file path=xl/calcChain.xml><?xml version="1.0" encoding="utf-8"?>
<calcChain xmlns="http://schemas.openxmlformats.org/spreadsheetml/2006/main">
  <c r="H29" i="5"/>
  <c r="C317"/>
  <c r="I360" l="1"/>
  <c r="I359"/>
  <c r="H360"/>
  <c r="H359"/>
  <c r="J120"/>
  <c r="C156"/>
  <c r="C155"/>
  <c r="J155"/>
  <c r="J130"/>
  <c r="J128"/>
  <c r="J78"/>
  <c r="J72"/>
  <c r="J76"/>
  <c r="J70"/>
  <c r="C402"/>
  <c r="C401"/>
  <c r="C400"/>
  <c r="C399"/>
  <c r="C398" s="1"/>
  <c r="M398"/>
  <c r="L398"/>
  <c r="K398"/>
  <c r="J398"/>
  <c r="I398"/>
  <c r="H398"/>
  <c r="G398"/>
  <c r="F398"/>
  <c r="E398"/>
  <c r="D398"/>
  <c r="C396"/>
  <c r="C395"/>
  <c r="C394"/>
  <c r="C393"/>
  <c r="M392"/>
  <c r="L392"/>
  <c r="K392"/>
  <c r="J392"/>
  <c r="I392"/>
  <c r="H392"/>
  <c r="G392"/>
  <c r="F392"/>
  <c r="E392"/>
  <c r="D392"/>
  <c r="C392"/>
  <c r="C390"/>
  <c r="C389"/>
  <c r="C388"/>
  <c r="C387"/>
  <c r="C386" s="1"/>
  <c r="M386"/>
  <c r="L386"/>
  <c r="K386"/>
  <c r="J386"/>
  <c r="I386"/>
  <c r="H386"/>
  <c r="G386"/>
  <c r="F386"/>
  <c r="E386"/>
  <c r="D386"/>
  <c r="M384"/>
  <c r="L384"/>
  <c r="K384"/>
  <c r="J384"/>
  <c r="I384"/>
  <c r="H384"/>
  <c r="G384"/>
  <c r="F384"/>
  <c r="E384"/>
  <c r="D384"/>
  <c r="C384"/>
  <c r="M383"/>
  <c r="L383"/>
  <c r="K383"/>
  <c r="J383"/>
  <c r="I383"/>
  <c r="H383"/>
  <c r="G383"/>
  <c r="F383"/>
  <c r="E383"/>
  <c r="D383"/>
  <c r="C383" s="1"/>
  <c r="M382"/>
  <c r="L382"/>
  <c r="K382"/>
  <c r="J382"/>
  <c r="I382"/>
  <c r="H382"/>
  <c r="G382"/>
  <c r="F382"/>
  <c r="E382"/>
  <c r="D382"/>
  <c r="C382"/>
  <c r="M381"/>
  <c r="L381"/>
  <c r="L380" s="1"/>
  <c r="K381"/>
  <c r="J381"/>
  <c r="J380" s="1"/>
  <c r="I381"/>
  <c r="H381"/>
  <c r="H380" s="1"/>
  <c r="G381"/>
  <c r="F381"/>
  <c r="F380" s="1"/>
  <c r="E381"/>
  <c r="D381"/>
  <c r="C381" s="1"/>
  <c r="M380"/>
  <c r="K380"/>
  <c r="I380"/>
  <c r="G380"/>
  <c r="E380"/>
  <c r="J140"/>
  <c r="J356"/>
  <c r="J327"/>
  <c r="J193"/>
  <c r="J205"/>
  <c r="J124"/>
  <c r="C380" l="1"/>
  <c r="D380"/>
  <c r="J66"/>
  <c r="C415"/>
  <c r="C414"/>
  <c r="I234"/>
  <c r="I228" s="1"/>
  <c r="H234"/>
  <c r="H228" s="1"/>
  <c r="G234"/>
  <c r="G228"/>
  <c r="E234"/>
  <c r="E228" s="1"/>
  <c r="D234"/>
  <c r="D228" s="1"/>
  <c r="J189"/>
  <c r="I225" l="1"/>
  <c r="J132"/>
  <c r="J142"/>
  <c r="C416"/>
  <c r="C417"/>
  <c r="J416"/>
  <c r="J405" s="1"/>
  <c r="C405" s="1"/>
  <c r="M153"/>
  <c r="L153"/>
  <c r="K153"/>
  <c r="J153"/>
  <c r="I153"/>
  <c r="H153"/>
  <c r="G153"/>
  <c r="F153"/>
  <c r="E153"/>
  <c r="D153"/>
  <c r="C153" s="1"/>
  <c r="C154"/>
  <c r="J408"/>
  <c r="C408" s="1"/>
  <c r="J149"/>
  <c r="J319"/>
  <c r="J119"/>
  <c r="J63" l="1"/>
  <c r="J121"/>
  <c r="J321"/>
  <c r="J377"/>
  <c r="C377" s="1"/>
  <c r="J413"/>
  <c r="C413" s="1"/>
  <c r="J412" l="1"/>
  <c r="J410"/>
  <c r="C410" s="1"/>
  <c r="J323"/>
  <c r="K124"/>
  <c r="J411" l="1"/>
  <c r="C412"/>
  <c r="J406"/>
  <c r="J404" s="1"/>
  <c r="C427"/>
  <c r="C426" s="1"/>
  <c r="M426"/>
  <c r="L426"/>
  <c r="K426"/>
  <c r="J426"/>
  <c r="I426"/>
  <c r="H426"/>
  <c r="G426"/>
  <c r="F426"/>
  <c r="E426"/>
  <c r="D426"/>
  <c r="C425"/>
  <c r="C424" s="1"/>
  <c r="M424"/>
  <c r="L424"/>
  <c r="K424"/>
  <c r="J424"/>
  <c r="I424"/>
  <c r="H424"/>
  <c r="G424"/>
  <c r="F424"/>
  <c r="E424"/>
  <c r="D424"/>
  <c r="J423"/>
  <c r="J422" s="1"/>
  <c r="I423"/>
  <c r="I422" s="1"/>
  <c r="H423"/>
  <c r="H420" s="1"/>
  <c r="H419" s="1"/>
  <c r="G423"/>
  <c r="G422" s="1"/>
  <c r="F423"/>
  <c r="F422" s="1"/>
  <c r="E423"/>
  <c r="E422" s="1"/>
  <c r="D423"/>
  <c r="D420" s="1"/>
  <c r="M419"/>
  <c r="L419"/>
  <c r="K419"/>
  <c r="K406"/>
  <c r="K378" s="1"/>
  <c r="K376" s="1"/>
  <c r="L406"/>
  <c r="L378" s="1"/>
  <c r="L376" s="1"/>
  <c r="M411"/>
  <c r="L411"/>
  <c r="K411"/>
  <c r="I411"/>
  <c r="H411"/>
  <c r="G411"/>
  <c r="F411"/>
  <c r="E411"/>
  <c r="D411"/>
  <c r="C409"/>
  <c r="M409"/>
  <c r="L409"/>
  <c r="K409"/>
  <c r="J409"/>
  <c r="I409"/>
  <c r="H409"/>
  <c r="G409"/>
  <c r="F409"/>
  <c r="E409"/>
  <c r="D409"/>
  <c r="C407"/>
  <c r="M407"/>
  <c r="L407"/>
  <c r="K407"/>
  <c r="J407"/>
  <c r="I407"/>
  <c r="H407"/>
  <c r="G407"/>
  <c r="F407"/>
  <c r="E407"/>
  <c r="D407"/>
  <c r="I406"/>
  <c r="I378" s="1"/>
  <c r="I376" s="1"/>
  <c r="H406"/>
  <c r="H378" s="1"/>
  <c r="H376" s="1"/>
  <c r="G406"/>
  <c r="G378" s="1"/>
  <c r="G376" s="1"/>
  <c r="F406"/>
  <c r="F404" s="1"/>
  <c r="E406"/>
  <c r="E378" s="1"/>
  <c r="E376" s="1"/>
  <c r="D406"/>
  <c r="M376"/>
  <c r="I120"/>
  <c r="I119"/>
  <c r="C406" l="1"/>
  <c r="C404" s="1"/>
  <c r="C411"/>
  <c r="D422"/>
  <c r="D404"/>
  <c r="F378"/>
  <c r="F376" s="1"/>
  <c r="H404"/>
  <c r="I420"/>
  <c r="I419" s="1"/>
  <c r="H422"/>
  <c r="D378"/>
  <c r="E420"/>
  <c r="E419" s="1"/>
  <c r="G420"/>
  <c r="G419" s="1"/>
  <c r="F420"/>
  <c r="F419" s="1"/>
  <c r="J420"/>
  <c r="J419" s="1"/>
  <c r="C423"/>
  <c r="C422" s="1"/>
  <c r="E404"/>
  <c r="G404"/>
  <c r="I404"/>
  <c r="D419"/>
  <c r="J378"/>
  <c r="L404"/>
  <c r="K404"/>
  <c r="I190"/>
  <c r="I121"/>
  <c r="N151"/>
  <c r="M151"/>
  <c r="L151"/>
  <c r="K151"/>
  <c r="J151"/>
  <c r="I151"/>
  <c r="H151"/>
  <c r="G151"/>
  <c r="F151"/>
  <c r="E151"/>
  <c r="D151"/>
  <c r="C152"/>
  <c r="I149"/>
  <c r="C149" s="1"/>
  <c r="I27"/>
  <c r="M373"/>
  <c r="L373"/>
  <c r="K373"/>
  <c r="J373"/>
  <c r="I373"/>
  <c r="H373"/>
  <c r="G373"/>
  <c r="F373"/>
  <c r="E373"/>
  <c r="D373"/>
  <c r="C374"/>
  <c r="M216"/>
  <c r="L216"/>
  <c r="K216"/>
  <c r="J216"/>
  <c r="I216"/>
  <c r="H216"/>
  <c r="G216"/>
  <c r="F216"/>
  <c r="E216"/>
  <c r="D216"/>
  <c r="C217"/>
  <c r="C150"/>
  <c r="D63"/>
  <c r="E63"/>
  <c r="G63"/>
  <c r="H63"/>
  <c r="M85"/>
  <c r="L85"/>
  <c r="K85"/>
  <c r="J85"/>
  <c r="I85"/>
  <c r="H85"/>
  <c r="G85"/>
  <c r="F85"/>
  <c r="E85"/>
  <c r="D85"/>
  <c r="C86"/>
  <c r="D376" l="1"/>
  <c r="C378"/>
  <c r="C376" s="1"/>
  <c r="J376"/>
  <c r="C420"/>
  <c r="C419" s="1"/>
  <c r="C216"/>
  <c r="C373"/>
  <c r="C151"/>
  <c r="C85"/>
  <c r="I127"/>
  <c r="C124"/>
  <c r="I80"/>
  <c r="I63" s="1"/>
  <c r="I75"/>
  <c r="C66"/>
  <c r="M213"/>
  <c r="D213"/>
  <c r="E213"/>
  <c r="F213"/>
  <c r="G213"/>
  <c r="H213"/>
  <c r="I213"/>
  <c r="I189" s="1"/>
  <c r="J213"/>
  <c r="K213"/>
  <c r="L213"/>
  <c r="C215"/>
  <c r="C214"/>
  <c r="N213"/>
  <c r="I323"/>
  <c r="M298"/>
  <c r="M296"/>
  <c r="M295"/>
  <c r="L296"/>
  <c r="L298"/>
  <c r="K298"/>
  <c r="K296"/>
  <c r="L295"/>
  <c r="K295"/>
  <c r="J295"/>
  <c r="J296"/>
  <c r="J28" s="1"/>
  <c r="J298"/>
  <c r="I298"/>
  <c r="I296"/>
  <c r="I295"/>
  <c r="H295"/>
  <c r="H296"/>
  <c r="H298"/>
  <c r="G298"/>
  <c r="G296"/>
  <c r="G295"/>
  <c r="F298"/>
  <c r="F295"/>
  <c r="E298"/>
  <c r="E296"/>
  <c r="E295"/>
  <c r="D298"/>
  <c r="D296"/>
  <c r="D295"/>
  <c r="I79"/>
  <c r="C213" l="1"/>
  <c r="I28"/>
  <c r="N83"/>
  <c r="M83"/>
  <c r="L83"/>
  <c r="K84"/>
  <c r="K83" s="1"/>
  <c r="J83"/>
  <c r="I83"/>
  <c r="H83"/>
  <c r="G83"/>
  <c r="F83"/>
  <c r="E83"/>
  <c r="D83"/>
  <c r="C84"/>
  <c r="C83" l="1"/>
  <c r="C362"/>
  <c r="M370"/>
  <c r="L370"/>
  <c r="K370"/>
  <c r="J370"/>
  <c r="I370"/>
  <c r="H370"/>
  <c r="G370"/>
  <c r="F370"/>
  <c r="E370"/>
  <c r="D370"/>
  <c r="C372"/>
  <c r="C371"/>
  <c r="D351"/>
  <c r="E351"/>
  <c r="F351"/>
  <c r="G351"/>
  <c r="H351"/>
  <c r="I351"/>
  <c r="J351"/>
  <c r="K351"/>
  <c r="L351"/>
  <c r="M351"/>
  <c r="C353"/>
  <c r="C352"/>
  <c r="C367"/>
  <c r="C369"/>
  <c r="C356"/>
  <c r="C349"/>
  <c r="C347"/>
  <c r="C341"/>
  <c r="C310"/>
  <c r="C309"/>
  <c r="C306"/>
  <c r="C304"/>
  <c r="C300"/>
  <c r="C285"/>
  <c r="C280"/>
  <c r="C275"/>
  <c r="C212"/>
  <c r="C210"/>
  <c r="C208"/>
  <c r="C207"/>
  <c r="C205"/>
  <c r="C202"/>
  <c r="C200"/>
  <c r="C199"/>
  <c r="C195"/>
  <c r="C193"/>
  <c r="C192"/>
  <c r="C148"/>
  <c r="C146"/>
  <c r="C142"/>
  <c r="C140"/>
  <c r="C138"/>
  <c r="C136"/>
  <c r="C134"/>
  <c r="C130"/>
  <c r="C82"/>
  <c r="C80"/>
  <c r="C76"/>
  <c r="C74"/>
  <c r="D354"/>
  <c r="D297" s="1"/>
  <c r="E354"/>
  <c r="F354"/>
  <c r="G354"/>
  <c r="H354"/>
  <c r="I354"/>
  <c r="J354"/>
  <c r="K354"/>
  <c r="L354"/>
  <c r="M354"/>
  <c r="C355"/>
  <c r="I329"/>
  <c r="J329"/>
  <c r="K329"/>
  <c r="L329"/>
  <c r="M329"/>
  <c r="I334"/>
  <c r="J334"/>
  <c r="K334"/>
  <c r="L334"/>
  <c r="M334"/>
  <c r="C350"/>
  <c r="K112"/>
  <c r="L112"/>
  <c r="M112"/>
  <c r="K106"/>
  <c r="L106"/>
  <c r="M106"/>
  <c r="K100"/>
  <c r="L100"/>
  <c r="M100"/>
  <c r="J98"/>
  <c r="K98"/>
  <c r="L98"/>
  <c r="M98"/>
  <c r="J97"/>
  <c r="K97"/>
  <c r="L97"/>
  <c r="M97"/>
  <c r="J96"/>
  <c r="K96"/>
  <c r="L96"/>
  <c r="M96"/>
  <c r="J95"/>
  <c r="J89" s="1"/>
  <c r="K95"/>
  <c r="L95"/>
  <c r="M95"/>
  <c r="J94"/>
  <c r="K94"/>
  <c r="L94"/>
  <c r="M94"/>
  <c r="J92"/>
  <c r="K92"/>
  <c r="L92"/>
  <c r="M92"/>
  <c r="M322"/>
  <c r="J322"/>
  <c r="K322"/>
  <c r="L322"/>
  <c r="K288"/>
  <c r="L288"/>
  <c r="M288"/>
  <c r="K235"/>
  <c r="L235"/>
  <c r="M235"/>
  <c r="K234"/>
  <c r="L234"/>
  <c r="M234"/>
  <c r="K233"/>
  <c r="K227" s="1"/>
  <c r="L233"/>
  <c r="M233"/>
  <c r="M227" s="1"/>
  <c r="K232"/>
  <c r="L232"/>
  <c r="L226" s="1"/>
  <c r="M232"/>
  <c r="M226" s="1"/>
  <c r="K229"/>
  <c r="L229"/>
  <c r="M229"/>
  <c r="L227"/>
  <c r="K182"/>
  <c r="L182"/>
  <c r="M182"/>
  <c r="K176"/>
  <c r="L176"/>
  <c r="M176"/>
  <c r="K170"/>
  <c r="L170"/>
  <c r="M170"/>
  <c r="K168"/>
  <c r="L168"/>
  <c r="L162" s="1"/>
  <c r="M168"/>
  <c r="M162" s="1"/>
  <c r="K167"/>
  <c r="L167"/>
  <c r="M167"/>
  <c r="K166"/>
  <c r="L166"/>
  <c r="M166"/>
  <c r="K165"/>
  <c r="K159" s="1"/>
  <c r="L165"/>
  <c r="M165"/>
  <c r="M159" s="1"/>
  <c r="I56"/>
  <c r="J56"/>
  <c r="K56"/>
  <c r="L56"/>
  <c r="M56"/>
  <c r="I81"/>
  <c r="J81"/>
  <c r="K81"/>
  <c r="L81"/>
  <c r="M81"/>
  <c r="J79"/>
  <c r="K79"/>
  <c r="L79"/>
  <c r="M79"/>
  <c r="I77"/>
  <c r="J77"/>
  <c r="K77"/>
  <c r="L77"/>
  <c r="M77"/>
  <c r="J75"/>
  <c r="K75"/>
  <c r="L75"/>
  <c r="M75"/>
  <c r="I73"/>
  <c r="J73"/>
  <c r="K73"/>
  <c r="L73"/>
  <c r="M73"/>
  <c r="I71"/>
  <c r="J71"/>
  <c r="K71"/>
  <c r="L71"/>
  <c r="M71"/>
  <c r="I69"/>
  <c r="J69"/>
  <c r="K69"/>
  <c r="L69"/>
  <c r="M69"/>
  <c r="I65"/>
  <c r="J65"/>
  <c r="K65"/>
  <c r="L65"/>
  <c r="M65"/>
  <c r="K67"/>
  <c r="L67"/>
  <c r="M67"/>
  <c r="K64"/>
  <c r="L64"/>
  <c r="M64"/>
  <c r="K63"/>
  <c r="L63"/>
  <c r="M63"/>
  <c r="I368"/>
  <c r="J368"/>
  <c r="J360" s="1"/>
  <c r="K368"/>
  <c r="L368"/>
  <c r="L360" s="1"/>
  <c r="M368"/>
  <c r="M360" s="1"/>
  <c r="I366"/>
  <c r="J366"/>
  <c r="J365" s="1"/>
  <c r="J364" s="1"/>
  <c r="K366"/>
  <c r="K365" s="1"/>
  <c r="L366"/>
  <c r="L365" s="1"/>
  <c r="M366"/>
  <c r="M365" s="1"/>
  <c r="K360"/>
  <c r="I324"/>
  <c r="J324"/>
  <c r="K324"/>
  <c r="L324"/>
  <c r="M324"/>
  <c r="I320"/>
  <c r="J320"/>
  <c r="K320"/>
  <c r="L320"/>
  <c r="M320"/>
  <c r="I318"/>
  <c r="J318"/>
  <c r="K318"/>
  <c r="L318"/>
  <c r="M318"/>
  <c r="I317"/>
  <c r="J317"/>
  <c r="K317"/>
  <c r="L317"/>
  <c r="M317"/>
  <c r="J30"/>
  <c r="K223"/>
  <c r="L30"/>
  <c r="M223"/>
  <c r="M282"/>
  <c r="I282"/>
  <c r="J282"/>
  <c r="K282"/>
  <c r="L282"/>
  <c r="I277"/>
  <c r="J277"/>
  <c r="K277"/>
  <c r="L277"/>
  <c r="M277"/>
  <c r="I272"/>
  <c r="J272"/>
  <c r="K272"/>
  <c r="L272"/>
  <c r="M272"/>
  <c r="M267"/>
  <c r="I267"/>
  <c r="J267"/>
  <c r="K267"/>
  <c r="L267"/>
  <c r="I261"/>
  <c r="J261"/>
  <c r="K261"/>
  <c r="L261"/>
  <c r="M261"/>
  <c r="I256"/>
  <c r="J256"/>
  <c r="K256"/>
  <c r="L256"/>
  <c r="M256"/>
  <c r="I251"/>
  <c r="J251"/>
  <c r="K251"/>
  <c r="L251"/>
  <c r="M251"/>
  <c r="I246"/>
  <c r="J246"/>
  <c r="K246"/>
  <c r="L246"/>
  <c r="M246"/>
  <c r="I241"/>
  <c r="J241"/>
  <c r="K241"/>
  <c r="L241"/>
  <c r="M241"/>
  <c r="J236"/>
  <c r="K236"/>
  <c r="L236"/>
  <c r="M236"/>
  <c r="J228"/>
  <c r="K228"/>
  <c r="L228"/>
  <c r="M228"/>
  <c r="I211"/>
  <c r="J211"/>
  <c r="K211"/>
  <c r="L211"/>
  <c r="M211"/>
  <c r="I209"/>
  <c r="J209"/>
  <c r="K209"/>
  <c r="L209"/>
  <c r="M209"/>
  <c r="I206"/>
  <c r="J206"/>
  <c r="K206"/>
  <c r="L206"/>
  <c r="M206"/>
  <c r="I203"/>
  <c r="J203"/>
  <c r="K203"/>
  <c r="L203"/>
  <c r="M203"/>
  <c r="M201"/>
  <c r="I201"/>
  <c r="J201"/>
  <c r="K201"/>
  <c r="L201"/>
  <c r="I198"/>
  <c r="J198"/>
  <c r="K198"/>
  <c r="L198"/>
  <c r="M198"/>
  <c r="I196"/>
  <c r="J196"/>
  <c r="K196"/>
  <c r="L196"/>
  <c r="M196"/>
  <c r="I194"/>
  <c r="J194"/>
  <c r="K194"/>
  <c r="L194"/>
  <c r="M194"/>
  <c r="I191"/>
  <c r="J191"/>
  <c r="K191"/>
  <c r="L191"/>
  <c r="M191"/>
  <c r="J190"/>
  <c r="K190"/>
  <c r="L190"/>
  <c r="M190"/>
  <c r="K189"/>
  <c r="L189"/>
  <c r="M189"/>
  <c r="K162"/>
  <c r="I147"/>
  <c r="J147"/>
  <c r="K147"/>
  <c r="L147"/>
  <c r="M147"/>
  <c r="I145"/>
  <c r="J145"/>
  <c r="K145"/>
  <c r="L145"/>
  <c r="M145"/>
  <c r="I143"/>
  <c r="J143"/>
  <c r="K143"/>
  <c r="L143"/>
  <c r="M143"/>
  <c r="I141"/>
  <c r="J141"/>
  <c r="K141"/>
  <c r="L141"/>
  <c r="M141"/>
  <c r="I139"/>
  <c r="J139"/>
  <c r="K139"/>
  <c r="L139"/>
  <c r="M139"/>
  <c r="I137"/>
  <c r="J137"/>
  <c r="K137"/>
  <c r="L137"/>
  <c r="M137"/>
  <c r="I135"/>
  <c r="J135"/>
  <c r="K135"/>
  <c r="L135"/>
  <c r="M135"/>
  <c r="I133"/>
  <c r="J133"/>
  <c r="K133"/>
  <c r="L133"/>
  <c r="M133"/>
  <c r="I131"/>
  <c r="J131"/>
  <c r="K131"/>
  <c r="L131"/>
  <c r="M131"/>
  <c r="I129"/>
  <c r="J129"/>
  <c r="K129"/>
  <c r="L129"/>
  <c r="M129"/>
  <c r="I125"/>
  <c r="J125"/>
  <c r="K125"/>
  <c r="L125"/>
  <c r="M125"/>
  <c r="J127"/>
  <c r="K127"/>
  <c r="L127"/>
  <c r="M127"/>
  <c r="K119"/>
  <c r="K90" s="1"/>
  <c r="L119"/>
  <c r="M119"/>
  <c r="M90" s="1"/>
  <c r="K120"/>
  <c r="L120"/>
  <c r="M120"/>
  <c r="K121"/>
  <c r="K89" s="1"/>
  <c r="L121"/>
  <c r="L27" s="1"/>
  <c r="M121"/>
  <c r="M89" s="1"/>
  <c r="I122"/>
  <c r="J122"/>
  <c r="K122"/>
  <c r="L122"/>
  <c r="M122"/>
  <c r="I50"/>
  <c r="J50"/>
  <c r="K50"/>
  <c r="L50"/>
  <c r="M50"/>
  <c r="I44"/>
  <c r="J44"/>
  <c r="K44"/>
  <c r="L44"/>
  <c r="M44"/>
  <c r="I42"/>
  <c r="I36" s="1"/>
  <c r="J42"/>
  <c r="K42"/>
  <c r="K36" s="1"/>
  <c r="L42"/>
  <c r="L36" s="1"/>
  <c r="M42"/>
  <c r="M36" s="1"/>
  <c r="I41"/>
  <c r="J41"/>
  <c r="K41"/>
  <c r="L41"/>
  <c r="M41"/>
  <c r="I40"/>
  <c r="J40"/>
  <c r="K40"/>
  <c r="L40"/>
  <c r="M40"/>
  <c r="I39"/>
  <c r="J39"/>
  <c r="K39"/>
  <c r="K33" s="1"/>
  <c r="L39"/>
  <c r="M39"/>
  <c r="M33" s="1"/>
  <c r="I30"/>
  <c r="K30"/>
  <c r="I24"/>
  <c r="J24"/>
  <c r="K24"/>
  <c r="L24"/>
  <c r="M24"/>
  <c r="I23"/>
  <c r="J23"/>
  <c r="K23"/>
  <c r="L23"/>
  <c r="M23"/>
  <c r="I22"/>
  <c r="J22"/>
  <c r="K22"/>
  <c r="L22"/>
  <c r="M22"/>
  <c r="I21"/>
  <c r="J21"/>
  <c r="K21"/>
  <c r="L21"/>
  <c r="M21"/>
  <c r="I299"/>
  <c r="J299"/>
  <c r="K299"/>
  <c r="L299"/>
  <c r="M299"/>
  <c r="I301"/>
  <c r="J301"/>
  <c r="K301"/>
  <c r="L301"/>
  <c r="M301"/>
  <c r="I303"/>
  <c r="J303"/>
  <c r="K303"/>
  <c r="L303"/>
  <c r="M303"/>
  <c r="I305"/>
  <c r="J305"/>
  <c r="K305"/>
  <c r="L305"/>
  <c r="M305"/>
  <c r="I307"/>
  <c r="J307"/>
  <c r="K307"/>
  <c r="L307"/>
  <c r="M307"/>
  <c r="I312"/>
  <c r="J312"/>
  <c r="K312"/>
  <c r="L312"/>
  <c r="M312"/>
  <c r="I314"/>
  <c r="J314"/>
  <c r="K314"/>
  <c r="L314"/>
  <c r="M314"/>
  <c r="I348"/>
  <c r="J348"/>
  <c r="K348"/>
  <c r="L348"/>
  <c r="M348"/>
  <c r="I345"/>
  <c r="J345"/>
  <c r="K345"/>
  <c r="L345"/>
  <c r="M345"/>
  <c r="I339"/>
  <c r="J339"/>
  <c r="K339"/>
  <c r="L339"/>
  <c r="M339"/>
  <c r="H189"/>
  <c r="N211"/>
  <c r="H211"/>
  <c r="G211"/>
  <c r="F211"/>
  <c r="E211"/>
  <c r="D211"/>
  <c r="E368"/>
  <c r="F368"/>
  <c r="G368"/>
  <c r="H368"/>
  <c r="D368"/>
  <c r="H119"/>
  <c r="D64"/>
  <c r="D79"/>
  <c r="E79"/>
  <c r="F79"/>
  <c r="G79"/>
  <c r="H79"/>
  <c r="D81"/>
  <c r="E81"/>
  <c r="F81"/>
  <c r="G81"/>
  <c r="H81"/>
  <c r="D261"/>
  <c r="E261"/>
  <c r="F261"/>
  <c r="G261"/>
  <c r="H261"/>
  <c r="D236"/>
  <c r="E236"/>
  <c r="F236"/>
  <c r="G236"/>
  <c r="H236"/>
  <c r="D206"/>
  <c r="E206"/>
  <c r="F206"/>
  <c r="G206"/>
  <c r="H206"/>
  <c r="D203"/>
  <c r="E203"/>
  <c r="F203"/>
  <c r="G203"/>
  <c r="H203"/>
  <c r="D201"/>
  <c r="E201"/>
  <c r="F201"/>
  <c r="G201"/>
  <c r="H201"/>
  <c r="D198"/>
  <c r="E198"/>
  <c r="F198"/>
  <c r="G198"/>
  <c r="H198"/>
  <c r="D196"/>
  <c r="E196"/>
  <c r="H196"/>
  <c r="D194"/>
  <c r="E194"/>
  <c r="F194"/>
  <c r="G194"/>
  <c r="H194"/>
  <c r="D191"/>
  <c r="E191"/>
  <c r="F191"/>
  <c r="G191"/>
  <c r="H191"/>
  <c r="E189"/>
  <c r="D189"/>
  <c r="H209"/>
  <c r="F209"/>
  <c r="E209"/>
  <c r="D209"/>
  <c r="G209"/>
  <c r="C204"/>
  <c r="C333"/>
  <c r="C332"/>
  <c r="C331"/>
  <c r="C330"/>
  <c r="C328"/>
  <c r="C326"/>
  <c r="C325"/>
  <c r="C323"/>
  <c r="C319"/>
  <c r="C318" s="1"/>
  <c r="D314"/>
  <c r="E314"/>
  <c r="F314"/>
  <c r="G314"/>
  <c r="H314"/>
  <c r="C315"/>
  <c r="D299"/>
  <c r="E299"/>
  <c r="F299"/>
  <c r="G299"/>
  <c r="H299"/>
  <c r="D301"/>
  <c r="E301"/>
  <c r="F301"/>
  <c r="G301"/>
  <c r="H301"/>
  <c r="D303"/>
  <c r="E303"/>
  <c r="F303"/>
  <c r="G303"/>
  <c r="H303"/>
  <c r="D305"/>
  <c r="E305"/>
  <c r="F305"/>
  <c r="G305"/>
  <c r="H305"/>
  <c r="D307"/>
  <c r="E307"/>
  <c r="F307"/>
  <c r="G307"/>
  <c r="H307"/>
  <c r="C308"/>
  <c r="C311"/>
  <c r="C302"/>
  <c r="C301" s="1"/>
  <c r="C346"/>
  <c r="C344"/>
  <c r="C337"/>
  <c r="C313"/>
  <c r="H317"/>
  <c r="H297" s="1"/>
  <c r="H348"/>
  <c r="H190"/>
  <c r="H121"/>
  <c r="H27" s="1"/>
  <c r="H120"/>
  <c r="G197"/>
  <c r="G196" s="1"/>
  <c r="D122"/>
  <c r="N345"/>
  <c r="N351" s="1"/>
  <c r="E345"/>
  <c r="F345"/>
  <c r="G345"/>
  <c r="H345"/>
  <c r="D345"/>
  <c r="N147"/>
  <c r="G144"/>
  <c r="C144" s="1"/>
  <c r="G128"/>
  <c r="G120"/>
  <c r="H147"/>
  <c r="J359" l="1"/>
  <c r="J27"/>
  <c r="M62"/>
  <c r="K35"/>
  <c r="L17"/>
  <c r="J17"/>
  <c r="L297"/>
  <c r="L294" s="1"/>
  <c r="J297"/>
  <c r="L29"/>
  <c r="L161"/>
  <c r="C147"/>
  <c r="C348"/>
  <c r="C368"/>
  <c r="M27"/>
  <c r="M35"/>
  <c r="K17"/>
  <c r="L90"/>
  <c r="M160"/>
  <c r="K160"/>
  <c r="M297"/>
  <c r="M29" s="1"/>
  <c r="K297"/>
  <c r="K29" s="1"/>
  <c r="I297"/>
  <c r="I222" s="1"/>
  <c r="L91"/>
  <c r="K91"/>
  <c r="J91"/>
  <c r="C360"/>
  <c r="I38"/>
  <c r="C209"/>
  <c r="C191"/>
  <c r="J90"/>
  <c r="L34"/>
  <c r="K27"/>
  <c r="C345"/>
  <c r="C370"/>
  <c r="C305"/>
  <c r="C198"/>
  <c r="C81"/>
  <c r="C211"/>
  <c r="C307"/>
  <c r="C303"/>
  <c r="C299"/>
  <c r="C314"/>
  <c r="C201"/>
  <c r="C206"/>
  <c r="M118"/>
  <c r="C203"/>
  <c r="M17"/>
  <c r="M188"/>
  <c r="K188"/>
  <c r="C194"/>
  <c r="K164"/>
  <c r="M231"/>
  <c r="K231"/>
  <c r="L89"/>
  <c r="C354"/>
  <c r="C351"/>
  <c r="H118"/>
  <c r="H28"/>
  <c r="M91"/>
  <c r="M88" s="1"/>
  <c r="M18"/>
  <c r="C79"/>
  <c r="K62"/>
  <c r="K118"/>
  <c r="H316"/>
  <c r="J20"/>
  <c r="L364"/>
  <c r="L361"/>
  <c r="L358" s="1"/>
  <c r="M364"/>
  <c r="M361"/>
  <c r="M358" s="1"/>
  <c r="K364"/>
  <c r="K361"/>
  <c r="K358" s="1"/>
  <c r="K316"/>
  <c r="I316"/>
  <c r="M316"/>
  <c r="M30"/>
  <c r="L220"/>
  <c r="M221"/>
  <c r="K88"/>
  <c r="L223"/>
  <c r="L221"/>
  <c r="M220"/>
  <c r="M9" s="1"/>
  <c r="L18"/>
  <c r="L12" s="1"/>
  <c r="K226"/>
  <c r="K220" s="1"/>
  <c r="L231"/>
  <c r="K221"/>
  <c r="M225"/>
  <c r="K9"/>
  <c r="L225"/>
  <c r="L15"/>
  <c r="K161"/>
  <c r="I188"/>
  <c r="M161"/>
  <c r="M164"/>
  <c r="K158"/>
  <c r="L164"/>
  <c r="M158"/>
  <c r="L159"/>
  <c r="J118"/>
  <c r="L118"/>
  <c r="I118"/>
  <c r="L20"/>
  <c r="M28"/>
  <c r="M34"/>
  <c r="K28"/>
  <c r="I34"/>
  <c r="L62"/>
  <c r="J34"/>
  <c r="M294"/>
  <c r="M222"/>
  <c r="L316"/>
  <c r="J316"/>
  <c r="K222"/>
  <c r="J294"/>
  <c r="L28"/>
  <c r="L222"/>
  <c r="J222"/>
  <c r="L188"/>
  <c r="J188"/>
  <c r="L160"/>
  <c r="J36"/>
  <c r="L16"/>
  <c r="M15"/>
  <c r="I33"/>
  <c r="K38"/>
  <c r="K18"/>
  <c r="K12" s="1"/>
  <c r="L35"/>
  <c r="M38"/>
  <c r="L38"/>
  <c r="J38"/>
  <c r="M16"/>
  <c r="K16"/>
  <c r="K34"/>
  <c r="K32" s="1"/>
  <c r="L33"/>
  <c r="J33"/>
  <c r="M20"/>
  <c r="K20"/>
  <c r="I20"/>
  <c r="H188"/>
  <c r="G189"/>
  <c r="D145"/>
  <c r="E145"/>
  <c r="F145"/>
  <c r="G145"/>
  <c r="H145"/>
  <c r="L88" l="1"/>
  <c r="C359"/>
  <c r="M32"/>
  <c r="K294"/>
  <c r="L11"/>
  <c r="J88"/>
  <c r="M11"/>
  <c r="M12"/>
  <c r="I294"/>
  <c r="L32"/>
  <c r="C145"/>
  <c r="K26"/>
  <c r="M219"/>
  <c r="L219"/>
  <c r="L14"/>
  <c r="K225"/>
  <c r="K15"/>
  <c r="K14" s="1"/>
  <c r="K219"/>
  <c r="L158"/>
  <c r="L9"/>
  <c r="L10"/>
  <c r="L26"/>
  <c r="M26"/>
  <c r="K11"/>
  <c r="K10"/>
  <c r="M14"/>
  <c r="M10"/>
  <c r="N209"/>
  <c r="C283"/>
  <c r="C284"/>
  <c r="C286"/>
  <c r="F234"/>
  <c r="F228" s="1"/>
  <c r="J234"/>
  <c r="E282"/>
  <c r="F282"/>
  <c r="G282"/>
  <c r="H282"/>
  <c r="D282"/>
  <c r="C282" l="1"/>
  <c r="M8"/>
  <c r="L8"/>
  <c r="K8"/>
  <c r="G132"/>
  <c r="F128"/>
  <c r="C128" s="1"/>
  <c r="C126"/>
  <c r="F190"/>
  <c r="D190"/>
  <c r="E190"/>
  <c r="G190"/>
  <c r="D188" l="1"/>
  <c r="C190"/>
  <c r="E119"/>
  <c r="G317"/>
  <c r="G297" s="1"/>
  <c r="G119"/>
  <c r="G320"/>
  <c r="F197" l="1"/>
  <c r="C197" s="1"/>
  <c r="G251"/>
  <c r="H251"/>
  <c r="G339"/>
  <c r="H339"/>
  <c r="G69"/>
  <c r="F132"/>
  <c r="C132" s="1"/>
  <c r="F78"/>
  <c r="C78" s="1"/>
  <c r="F343"/>
  <c r="F296" s="1"/>
  <c r="F72"/>
  <c r="C72" s="1"/>
  <c r="F70"/>
  <c r="F321"/>
  <c r="F122"/>
  <c r="F65"/>
  <c r="F121"/>
  <c r="F27" s="1"/>
  <c r="F120"/>
  <c r="F139"/>
  <c r="D121"/>
  <c r="E121"/>
  <c r="G121"/>
  <c r="G27" s="1"/>
  <c r="D143"/>
  <c r="E143"/>
  <c r="F143"/>
  <c r="G143"/>
  <c r="H143"/>
  <c r="D133"/>
  <c r="E133"/>
  <c r="F133"/>
  <c r="G133"/>
  <c r="H133"/>
  <c r="G141"/>
  <c r="H141"/>
  <c r="F141"/>
  <c r="F63" l="1"/>
  <c r="C63" s="1"/>
  <c r="C70"/>
  <c r="C27"/>
  <c r="C141"/>
  <c r="C296"/>
  <c r="C343"/>
  <c r="C133"/>
  <c r="C121"/>
  <c r="C143"/>
  <c r="F317"/>
  <c r="F297" s="1"/>
  <c r="F294" s="1"/>
  <c r="C321"/>
  <c r="C320" s="1"/>
  <c r="F196"/>
  <c r="C196" s="1"/>
  <c r="F189"/>
  <c r="C189" s="1"/>
  <c r="F119"/>
  <c r="F118" s="1"/>
  <c r="F69"/>
  <c r="G118"/>
  <c r="F342"/>
  <c r="C342" s="1"/>
  <c r="C265"/>
  <c r="C264"/>
  <c r="C263"/>
  <c r="C262"/>
  <c r="C260"/>
  <c r="C259"/>
  <c r="C258"/>
  <c r="C257"/>
  <c r="H256"/>
  <c r="G256"/>
  <c r="F256"/>
  <c r="E256"/>
  <c r="D256"/>
  <c r="C255"/>
  <c r="C254"/>
  <c r="C253"/>
  <c r="C252"/>
  <c r="F251"/>
  <c r="E251"/>
  <c r="D251"/>
  <c r="C250"/>
  <c r="C249"/>
  <c r="C248"/>
  <c r="C247"/>
  <c r="H246"/>
  <c r="G246"/>
  <c r="F246"/>
  <c r="E246"/>
  <c r="D246"/>
  <c r="C340"/>
  <c r="F339"/>
  <c r="C339" s="1"/>
  <c r="H139"/>
  <c r="G139"/>
  <c r="I365"/>
  <c r="I361" s="1"/>
  <c r="I358" s="1"/>
  <c r="H366"/>
  <c r="H365" s="1"/>
  <c r="H364" s="1"/>
  <c r="G366"/>
  <c r="G365" s="1"/>
  <c r="G361" s="1"/>
  <c r="G358" s="1"/>
  <c r="F366"/>
  <c r="F365" s="1"/>
  <c r="F361" s="1"/>
  <c r="F358" s="1"/>
  <c r="E366"/>
  <c r="E365" s="1"/>
  <c r="E361" s="1"/>
  <c r="E358" s="1"/>
  <c r="D366"/>
  <c r="C338"/>
  <c r="C336"/>
  <c r="C335"/>
  <c r="H334"/>
  <c r="G334"/>
  <c r="F334"/>
  <c r="E334"/>
  <c r="D334"/>
  <c r="H329"/>
  <c r="G329"/>
  <c r="F329"/>
  <c r="E329"/>
  <c r="D329"/>
  <c r="E327"/>
  <c r="C327" s="1"/>
  <c r="H324"/>
  <c r="G324"/>
  <c r="F324"/>
  <c r="D324"/>
  <c r="I322"/>
  <c r="H322"/>
  <c r="G322"/>
  <c r="F322"/>
  <c r="E322"/>
  <c r="D322"/>
  <c r="C322"/>
  <c r="H320"/>
  <c r="F320"/>
  <c r="E320"/>
  <c r="D320"/>
  <c r="H318"/>
  <c r="G318"/>
  <c r="F318"/>
  <c r="E318"/>
  <c r="D318"/>
  <c r="E317"/>
  <c r="D316"/>
  <c r="H312"/>
  <c r="G312"/>
  <c r="F312"/>
  <c r="E312"/>
  <c r="D312"/>
  <c r="H30"/>
  <c r="H294"/>
  <c r="D294"/>
  <c r="C292"/>
  <c r="C291"/>
  <c r="C290"/>
  <c r="C289"/>
  <c r="J288"/>
  <c r="I288"/>
  <c r="H288"/>
  <c r="G288"/>
  <c r="F288"/>
  <c r="E288"/>
  <c r="D288"/>
  <c r="C281"/>
  <c r="C279"/>
  <c r="C278"/>
  <c r="H277"/>
  <c r="G277"/>
  <c r="F277"/>
  <c r="E277"/>
  <c r="D277"/>
  <c r="C276"/>
  <c r="C274"/>
  <c r="C273"/>
  <c r="H272"/>
  <c r="G272"/>
  <c r="F272"/>
  <c r="E272"/>
  <c r="D272"/>
  <c r="C271"/>
  <c r="C270"/>
  <c r="C269"/>
  <c r="C268"/>
  <c r="H267"/>
  <c r="G267"/>
  <c r="F267"/>
  <c r="E267"/>
  <c r="D267"/>
  <c r="C245"/>
  <c r="C244"/>
  <c r="C243"/>
  <c r="C242"/>
  <c r="H241"/>
  <c r="G241"/>
  <c r="F241"/>
  <c r="E241"/>
  <c r="D241"/>
  <c r="C240"/>
  <c r="C239"/>
  <c r="C238"/>
  <c r="C237"/>
  <c r="J235"/>
  <c r="J229" s="1"/>
  <c r="I235"/>
  <c r="I229" s="1"/>
  <c r="I223" s="1"/>
  <c r="H235"/>
  <c r="H229" s="1"/>
  <c r="G235"/>
  <c r="G229" s="1"/>
  <c r="F235"/>
  <c r="F229" s="1"/>
  <c r="E235"/>
  <c r="E229" s="1"/>
  <c r="D235"/>
  <c r="D229" s="1"/>
  <c r="J233"/>
  <c r="J227" s="1"/>
  <c r="I233"/>
  <c r="I227" s="1"/>
  <c r="I221" s="1"/>
  <c r="H233"/>
  <c r="G233"/>
  <c r="G227" s="1"/>
  <c r="F233"/>
  <c r="F227" s="1"/>
  <c r="E233"/>
  <c r="E227" s="1"/>
  <c r="D233"/>
  <c r="J232"/>
  <c r="I232"/>
  <c r="H232"/>
  <c r="G232"/>
  <c r="G226" s="1"/>
  <c r="F232"/>
  <c r="E232"/>
  <c r="E226" s="1"/>
  <c r="D232"/>
  <c r="H227"/>
  <c r="H221" s="1"/>
  <c r="C186"/>
  <c r="C185"/>
  <c r="C184"/>
  <c r="C183"/>
  <c r="J182"/>
  <c r="I182"/>
  <c r="H182"/>
  <c r="G182"/>
  <c r="F182"/>
  <c r="E182"/>
  <c r="D182"/>
  <c r="C180"/>
  <c r="C179"/>
  <c r="C178"/>
  <c r="C177"/>
  <c r="J176"/>
  <c r="I176"/>
  <c r="H176"/>
  <c r="G176"/>
  <c r="F176"/>
  <c r="E176"/>
  <c r="D176"/>
  <c r="C174"/>
  <c r="C173"/>
  <c r="C172"/>
  <c r="C171"/>
  <c r="J170"/>
  <c r="I170"/>
  <c r="H170"/>
  <c r="G170"/>
  <c r="F170"/>
  <c r="E170"/>
  <c r="D170"/>
  <c r="J168"/>
  <c r="J162" s="1"/>
  <c r="I168"/>
  <c r="I162" s="1"/>
  <c r="H168"/>
  <c r="H162" s="1"/>
  <c r="G168"/>
  <c r="G162" s="1"/>
  <c r="F168"/>
  <c r="F162" s="1"/>
  <c r="E168"/>
  <c r="E162" s="1"/>
  <c r="D168"/>
  <c r="J167"/>
  <c r="J161" s="1"/>
  <c r="I167"/>
  <c r="I161" s="1"/>
  <c r="H167"/>
  <c r="G167"/>
  <c r="G161" s="1"/>
  <c r="F167"/>
  <c r="F161" s="1"/>
  <c r="E167"/>
  <c r="E161" s="1"/>
  <c r="D167"/>
  <c r="D161" s="1"/>
  <c r="J166"/>
  <c r="J160" s="1"/>
  <c r="I166"/>
  <c r="I160" s="1"/>
  <c r="H166"/>
  <c r="H160" s="1"/>
  <c r="G166"/>
  <c r="F166"/>
  <c r="F160" s="1"/>
  <c r="E166"/>
  <c r="E160" s="1"/>
  <c r="D166"/>
  <c r="J165"/>
  <c r="J159" s="1"/>
  <c r="I165"/>
  <c r="I159" s="1"/>
  <c r="H165"/>
  <c r="H159" s="1"/>
  <c r="G165"/>
  <c r="G159" s="1"/>
  <c r="F165"/>
  <c r="F159" s="1"/>
  <c r="E165"/>
  <c r="E159" s="1"/>
  <c r="D165"/>
  <c r="H137"/>
  <c r="G137"/>
  <c r="F137"/>
  <c r="E137"/>
  <c r="D137"/>
  <c r="H135"/>
  <c r="G135"/>
  <c r="F135"/>
  <c r="E135"/>
  <c r="D135"/>
  <c r="H131"/>
  <c r="G131"/>
  <c r="F131"/>
  <c r="E131"/>
  <c r="D131"/>
  <c r="H129"/>
  <c r="G129"/>
  <c r="F129"/>
  <c r="E129"/>
  <c r="D129"/>
  <c r="H127"/>
  <c r="G127"/>
  <c r="F127"/>
  <c r="E127"/>
  <c r="D127"/>
  <c r="H125"/>
  <c r="G125"/>
  <c r="F125"/>
  <c r="E125"/>
  <c r="D125"/>
  <c r="C125"/>
  <c r="C123"/>
  <c r="H122"/>
  <c r="G122"/>
  <c r="E122"/>
  <c r="E120"/>
  <c r="D120"/>
  <c r="D119"/>
  <c r="C116"/>
  <c r="C115"/>
  <c r="C114"/>
  <c r="C113"/>
  <c r="J112"/>
  <c r="I112"/>
  <c r="H112"/>
  <c r="G112"/>
  <c r="F112"/>
  <c r="E112"/>
  <c r="D112"/>
  <c r="C110"/>
  <c r="C109"/>
  <c r="C108"/>
  <c r="C107"/>
  <c r="J106"/>
  <c r="I106"/>
  <c r="H106"/>
  <c r="G106"/>
  <c r="F106"/>
  <c r="E106"/>
  <c r="D106"/>
  <c r="C104"/>
  <c r="C103"/>
  <c r="C102"/>
  <c r="C101"/>
  <c r="J100"/>
  <c r="I100"/>
  <c r="H100"/>
  <c r="G100"/>
  <c r="F100"/>
  <c r="E100"/>
  <c r="D100"/>
  <c r="I98"/>
  <c r="H98"/>
  <c r="H92" s="1"/>
  <c r="G98"/>
  <c r="G92" s="1"/>
  <c r="F98"/>
  <c r="F92" s="1"/>
  <c r="E98"/>
  <c r="E92" s="1"/>
  <c r="D98"/>
  <c r="D92" s="1"/>
  <c r="I97"/>
  <c r="I17" s="1"/>
  <c r="H97"/>
  <c r="H91" s="1"/>
  <c r="G97"/>
  <c r="F97"/>
  <c r="E97"/>
  <c r="D97"/>
  <c r="I96"/>
  <c r="H96"/>
  <c r="G96"/>
  <c r="G90" s="1"/>
  <c r="F96"/>
  <c r="E96"/>
  <c r="D96"/>
  <c r="I95"/>
  <c r="H95"/>
  <c r="H89" s="1"/>
  <c r="G95"/>
  <c r="G89" s="1"/>
  <c r="F95"/>
  <c r="F89" s="1"/>
  <c r="E95"/>
  <c r="E89" s="1"/>
  <c r="D95"/>
  <c r="D89" s="1"/>
  <c r="H77"/>
  <c r="G77"/>
  <c r="F77"/>
  <c r="E77"/>
  <c r="D77"/>
  <c r="H75"/>
  <c r="G75"/>
  <c r="F75"/>
  <c r="E75"/>
  <c r="D75"/>
  <c r="H73"/>
  <c r="G73"/>
  <c r="F73"/>
  <c r="E73"/>
  <c r="D73"/>
  <c r="H71"/>
  <c r="G71"/>
  <c r="F71"/>
  <c r="E71"/>
  <c r="D71"/>
  <c r="H69"/>
  <c r="E69"/>
  <c r="D69"/>
  <c r="G68"/>
  <c r="F67"/>
  <c r="E67"/>
  <c r="D67"/>
  <c r="H65"/>
  <c r="G65"/>
  <c r="E65"/>
  <c r="D65"/>
  <c r="F64"/>
  <c r="E64"/>
  <c r="F28"/>
  <c r="E28"/>
  <c r="C60"/>
  <c r="C59"/>
  <c r="C58"/>
  <c r="C57"/>
  <c r="H56"/>
  <c r="G56"/>
  <c r="F56"/>
  <c r="E56"/>
  <c r="D56"/>
  <c r="C54"/>
  <c r="C53"/>
  <c r="C52"/>
  <c r="C51"/>
  <c r="H50"/>
  <c r="G50"/>
  <c r="F50"/>
  <c r="E50"/>
  <c r="D50"/>
  <c r="C48"/>
  <c r="C47"/>
  <c r="C46"/>
  <c r="C45"/>
  <c r="H44"/>
  <c r="G44"/>
  <c r="F44"/>
  <c r="E44"/>
  <c r="D44"/>
  <c r="H42"/>
  <c r="H36" s="1"/>
  <c r="G42"/>
  <c r="G36" s="1"/>
  <c r="F42"/>
  <c r="F36" s="1"/>
  <c r="E42"/>
  <c r="E36" s="1"/>
  <c r="D42"/>
  <c r="D36" s="1"/>
  <c r="H41"/>
  <c r="G41"/>
  <c r="F41"/>
  <c r="E41"/>
  <c r="D41"/>
  <c r="H40"/>
  <c r="G40"/>
  <c r="G34" s="1"/>
  <c r="F40"/>
  <c r="E40"/>
  <c r="E34" s="1"/>
  <c r="D40"/>
  <c r="D34" s="1"/>
  <c r="H39"/>
  <c r="H33" s="1"/>
  <c r="G39"/>
  <c r="F39"/>
  <c r="E39"/>
  <c r="D39"/>
  <c r="G30"/>
  <c r="F30"/>
  <c r="E30"/>
  <c r="H24"/>
  <c r="G24"/>
  <c r="F24"/>
  <c r="E24"/>
  <c r="D24"/>
  <c r="H23"/>
  <c r="G23"/>
  <c r="F23"/>
  <c r="E23"/>
  <c r="D23"/>
  <c r="H22"/>
  <c r="G22"/>
  <c r="F22"/>
  <c r="E22"/>
  <c r="D22"/>
  <c r="H21"/>
  <c r="G21"/>
  <c r="F21"/>
  <c r="E21"/>
  <c r="D21"/>
  <c r="F34" l="1"/>
  <c r="C312"/>
  <c r="C329"/>
  <c r="C119"/>
  <c r="C71"/>
  <c r="C75"/>
  <c r="E158"/>
  <c r="C234"/>
  <c r="C267"/>
  <c r="C36"/>
  <c r="C65"/>
  <c r="C69"/>
  <c r="C73"/>
  <c r="C122"/>
  <c r="E297"/>
  <c r="C297" s="1"/>
  <c r="C120"/>
  <c r="C137"/>
  <c r="C139"/>
  <c r="I89"/>
  <c r="I90"/>
  <c r="I16"/>
  <c r="I10" s="1"/>
  <c r="I91"/>
  <c r="I92"/>
  <c r="C92" s="1"/>
  <c r="I18"/>
  <c r="I12" s="1"/>
  <c r="J16"/>
  <c r="J10" s="1"/>
  <c r="J221"/>
  <c r="C77"/>
  <c r="C129"/>
  <c r="C135"/>
  <c r="I158"/>
  <c r="F158"/>
  <c r="J158"/>
  <c r="E225"/>
  <c r="G225"/>
  <c r="C236"/>
  <c r="C272"/>
  <c r="C277"/>
  <c r="G294"/>
  <c r="C334"/>
  <c r="F316"/>
  <c r="J223"/>
  <c r="J18"/>
  <c r="J12" s="1"/>
  <c r="D365"/>
  <c r="C365" s="1"/>
  <c r="C366"/>
  <c r="C127"/>
  <c r="C131"/>
  <c r="J361"/>
  <c r="J358" s="1"/>
  <c r="I364"/>
  <c r="D227"/>
  <c r="D221" s="1"/>
  <c r="C233"/>
  <c r="D30"/>
  <c r="C30" s="1"/>
  <c r="C298"/>
  <c r="E316"/>
  <c r="D361"/>
  <c r="C261"/>
  <c r="C232"/>
  <c r="C229"/>
  <c r="H16"/>
  <c r="H10" s="1"/>
  <c r="H34"/>
  <c r="C34" s="1"/>
  <c r="E35"/>
  <c r="F223"/>
  <c r="G15"/>
  <c r="H231"/>
  <c r="E118"/>
  <c r="E220"/>
  <c r="I226"/>
  <c r="I231"/>
  <c r="G33"/>
  <c r="G220"/>
  <c r="G231"/>
  <c r="G222"/>
  <c r="D62"/>
  <c r="F18"/>
  <c r="F12" s="1"/>
  <c r="H20"/>
  <c r="D28"/>
  <c r="J164"/>
  <c r="E17"/>
  <c r="H68"/>
  <c r="F188"/>
  <c r="D118"/>
  <c r="G28"/>
  <c r="G316"/>
  <c r="G160"/>
  <c r="G158" s="1"/>
  <c r="H361"/>
  <c r="H358" s="1"/>
  <c r="D223"/>
  <c r="D18"/>
  <c r="F221"/>
  <c r="F16"/>
  <c r="F10" s="1"/>
  <c r="H18"/>
  <c r="H12" s="1"/>
  <c r="H223"/>
  <c r="E15"/>
  <c r="E9" s="1"/>
  <c r="G17"/>
  <c r="C166"/>
  <c r="F231"/>
  <c r="J231"/>
  <c r="E33"/>
  <c r="D38"/>
  <c r="F38"/>
  <c r="F364"/>
  <c r="I94"/>
  <c r="E231"/>
  <c r="G94"/>
  <c r="D90"/>
  <c r="H90"/>
  <c r="C241"/>
  <c r="E90"/>
  <c r="F17"/>
  <c r="E223"/>
  <c r="E18"/>
  <c r="E12" s="1"/>
  <c r="G223"/>
  <c r="G18"/>
  <c r="G12" s="1"/>
  <c r="E16"/>
  <c r="E10" s="1"/>
  <c r="G16"/>
  <c r="F20"/>
  <c r="E38"/>
  <c r="D91"/>
  <c r="D226"/>
  <c r="F226"/>
  <c r="H226"/>
  <c r="J226"/>
  <c r="D231"/>
  <c r="E364"/>
  <c r="G364"/>
  <c r="F90"/>
  <c r="G20"/>
  <c r="G91"/>
  <c r="D20"/>
  <c r="C246"/>
  <c r="C21"/>
  <c r="C23"/>
  <c r="H38"/>
  <c r="C40"/>
  <c r="G64"/>
  <c r="G29" s="1"/>
  <c r="G11" s="1"/>
  <c r="C227"/>
  <c r="C235"/>
  <c r="E221"/>
  <c r="G221"/>
  <c r="C22"/>
  <c r="C256"/>
  <c r="C24"/>
  <c r="C41"/>
  <c r="D164"/>
  <c r="F164"/>
  <c r="C251"/>
  <c r="H164"/>
  <c r="C44"/>
  <c r="C56"/>
  <c r="E94"/>
  <c r="C168"/>
  <c r="C176"/>
  <c r="C288"/>
  <c r="D33"/>
  <c r="F33"/>
  <c r="C42"/>
  <c r="C50"/>
  <c r="E62"/>
  <c r="F62"/>
  <c r="G67"/>
  <c r="D94"/>
  <c r="C95"/>
  <c r="H94"/>
  <c r="C97"/>
  <c r="C100"/>
  <c r="C112"/>
  <c r="D162"/>
  <c r="C162" s="1"/>
  <c r="E164"/>
  <c r="G164"/>
  <c r="I164"/>
  <c r="C165"/>
  <c r="C167"/>
  <c r="C170"/>
  <c r="C182"/>
  <c r="E188"/>
  <c r="E324"/>
  <c r="C324" s="1"/>
  <c r="E20"/>
  <c r="D35"/>
  <c r="E91"/>
  <c r="F94"/>
  <c r="C96"/>
  <c r="C98"/>
  <c r="C106"/>
  <c r="D159"/>
  <c r="C159" s="1"/>
  <c r="D160"/>
  <c r="C160" s="1"/>
  <c r="G38"/>
  <c r="C39"/>
  <c r="C295"/>
  <c r="F35"/>
  <c r="G188"/>
  <c r="H67"/>
  <c r="E29" l="1"/>
  <c r="E11" s="1"/>
  <c r="H222"/>
  <c r="C228"/>
  <c r="H225"/>
  <c r="E32"/>
  <c r="D364"/>
  <c r="C364" s="1"/>
  <c r="D16"/>
  <c r="H17"/>
  <c r="E26"/>
  <c r="C118"/>
  <c r="E294"/>
  <c r="C294" s="1"/>
  <c r="C89"/>
  <c r="C221"/>
  <c r="C28"/>
  <c r="I88"/>
  <c r="C33"/>
  <c r="C316"/>
  <c r="J220"/>
  <c r="J9" s="1"/>
  <c r="J15"/>
  <c r="J14" s="1"/>
  <c r="J225"/>
  <c r="I68"/>
  <c r="H64"/>
  <c r="H11" s="1"/>
  <c r="I220"/>
  <c r="I219" s="1"/>
  <c r="C188"/>
  <c r="C90"/>
  <c r="I15"/>
  <c r="I14" s="1"/>
  <c r="D358"/>
  <c r="C358" s="1"/>
  <c r="C361"/>
  <c r="C231"/>
  <c r="C18"/>
  <c r="C16"/>
  <c r="F15"/>
  <c r="F14" s="1"/>
  <c r="F225"/>
  <c r="F29" s="1"/>
  <c r="G219"/>
  <c r="H220"/>
  <c r="H219" s="1"/>
  <c r="D220"/>
  <c r="C226"/>
  <c r="D225"/>
  <c r="D29" s="1"/>
  <c r="D11" s="1"/>
  <c r="D12"/>
  <c r="C12" s="1"/>
  <c r="D158"/>
  <c r="G9"/>
  <c r="D26"/>
  <c r="G10"/>
  <c r="E8"/>
  <c r="D17"/>
  <c r="C17" s="1"/>
  <c r="D10"/>
  <c r="H88"/>
  <c r="E88"/>
  <c r="D88"/>
  <c r="G88"/>
  <c r="F32"/>
  <c r="D32"/>
  <c r="G35"/>
  <c r="E222"/>
  <c r="E219" s="1"/>
  <c r="G62"/>
  <c r="D222"/>
  <c r="C223"/>
  <c r="G14"/>
  <c r="E14"/>
  <c r="C38"/>
  <c r="F220"/>
  <c r="H15"/>
  <c r="D15"/>
  <c r="C20"/>
  <c r="C94"/>
  <c r="C164"/>
  <c r="H161"/>
  <c r="C161" s="1"/>
  <c r="F222"/>
  <c r="F91"/>
  <c r="F88" s="1"/>
  <c r="J68"/>
  <c r="F11" l="1"/>
  <c r="F26"/>
  <c r="H62"/>
  <c r="C10"/>
  <c r="C68"/>
  <c r="I9"/>
  <c r="C225"/>
  <c r="C88"/>
  <c r="J64"/>
  <c r="J29" s="1"/>
  <c r="J67"/>
  <c r="J219"/>
  <c r="C222"/>
  <c r="C91"/>
  <c r="H9"/>
  <c r="I67"/>
  <c r="I64"/>
  <c r="I29" s="1"/>
  <c r="I11" s="1"/>
  <c r="C15"/>
  <c r="D219"/>
  <c r="F9"/>
  <c r="F219"/>
  <c r="D9"/>
  <c r="H158"/>
  <c r="C158" s="1"/>
  <c r="H35"/>
  <c r="F8"/>
  <c r="G8"/>
  <c r="G32"/>
  <c r="C220"/>
  <c r="D14"/>
  <c r="H14"/>
  <c r="G26"/>
  <c r="C67" l="1"/>
  <c r="I8"/>
  <c r="C219"/>
  <c r="C9"/>
  <c r="C14"/>
  <c r="H8"/>
  <c r="C64"/>
  <c r="I35"/>
  <c r="I62"/>
  <c r="C29"/>
  <c r="J35"/>
  <c r="J32" s="1"/>
  <c r="J62"/>
  <c r="H26"/>
  <c r="D8"/>
  <c r="H32"/>
  <c r="I26" l="1"/>
  <c r="C62"/>
  <c r="I32"/>
  <c r="C32" s="1"/>
  <c r="C35"/>
  <c r="J11"/>
  <c r="J8" s="1"/>
  <c r="J26"/>
  <c r="C26" l="1"/>
  <c r="C8"/>
  <c r="C11"/>
</calcChain>
</file>

<file path=xl/sharedStrings.xml><?xml version="1.0" encoding="utf-8"?>
<sst xmlns="http://schemas.openxmlformats.org/spreadsheetml/2006/main" count="509" uniqueCount="175">
  <si>
    <t>План мероприятий муниципальной программы</t>
  </si>
  <si>
    <t>№ строки</t>
  </si>
  <si>
    <t>Наименование мероприятия /Источники расходов на финансирование</t>
  </si>
  <si>
    <t>Номер строки задач, целевых показателей, на достижение которых направлены мероприятия</t>
  </si>
  <si>
    <t>ВСЕГО:</t>
  </si>
  <si>
    <t>2019 год</t>
  </si>
  <si>
    <t>областной бюджет</t>
  </si>
  <si>
    <t>федеральный бюджет</t>
  </si>
  <si>
    <t>местный бюджет</t>
  </si>
  <si>
    <t>Мероприятие 1. Обеспечение государственных гарантий прав граждан на получение общедоступного и бесплатного дошкольного образования в муниципальных дошкольных организациях, всего, из них:</t>
  </si>
  <si>
    <t>Мероприятие 2. Организация питания в дошкольных образовательных учреждениях</t>
  </si>
  <si>
    <t>Подпрограмма 2 "Развитие системы общего образования в Артинском городском округе"</t>
  </si>
  <si>
    <t>Мероприятие 1.Предоставление общедоступного и бесплатного начального общего, основного общего среднего (полного) общего образования по основным общеобразовательным программам, за исключением полномочий по финансовому обеспечению образовательного процесса, отнесенных к полномочиям органов государственной власти субъектов Российской Федерации</t>
  </si>
  <si>
    <t>Мероприятие 2. Осуществление мероприятий по организации питания в муниципальных общеобразовательных организациях, всего, из них:</t>
  </si>
  <si>
    <t>Подпрограмма 3 "Развитие системы дополнительного образования, отдыха и оздоровления детей"</t>
  </si>
  <si>
    <t>Мероприятие 1. Организация предоставления дополнительного образования детей в государственных организациях дополнительного образования</t>
  </si>
  <si>
    <t>Мероприятие 2. Организация отдыха и оздоровления детей и подростков в Артинском городском округе</t>
  </si>
  <si>
    <t>Мероприятие 3. Субсидия на организацию отдыха детей в каникулярное время</t>
  </si>
  <si>
    <t>Мероприятие 1. Обучение, профессиональная переподготовка  педагогов образовательных организаций в образовательных организациях высшего и среднего профессионального  образования</t>
  </si>
  <si>
    <t>Мероприятие 3. Субвенция на финансовое обеспечение государственных гарантий реализации прав на получение общедостпуного и бесплатного дошкольного образования в муниципальных дошкольных образовательных организациях (оплата труда педагогических работников)</t>
  </si>
  <si>
    <t>Мероприятие 4. Субвенция на финансовое обеспечение государственных гарантий реализации прав на получение общедостпуного и бесплатного дошкольного образования в муниципальных дошкольных образовательных организациях (оплата труда непедагогических работников, участвующих в образовательном процессе)</t>
  </si>
  <si>
    <t>Мероприятие 5. Субвенция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(образовательный процесс)</t>
  </si>
  <si>
    <t>Мероприятие 8.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(образовательный процесс)</t>
  </si>
  <si>
    <t>Мероприятие 3.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педагогических работников)</t>
  </si>
  <si>
    <t>Мероприятие 4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непедагогических работников, участвующих в образовательном процессе)</t>
  </si>
  <si>
    <t>Мероприятие 5.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(образовательный процесс)</t>
  </si>
  <si>
    <t>2020 год</t>
  </si>
  <si>
    <t>2021 год</t>
  </si>
  <si>
    <t>2022 год</t>
  </si>
  <si>
    <t>2023 год</t>
  </si>
  <si>
    <t>2024 год</t>
  </si>
  <si>
    <t>Мероприятие 6. Субсидия на осуществление мероприятий по организации питания в муниципальных общеобразовательных организациях</t>
  </si>
  <si>
    <t xml:space="preserve">Мероприятие 7. Обеспечение бесплатного проезда детей-сирот и детей, оставшихся без попечения родителей, обучающихся в муниципальных образовательных организациях, на городском, пригородном, в сельской местности на внутрирайонном транспорте (кроме такси), а также бесплатного проезда один раз в год к месту жительства и обратно к месту учебы </t>
  </si>
  <si>
    <t>Мероприятие 2. Повышение образовательного уровня педагогов со  средним профессиональным образованием  на высшее профессиональное образование</t>
  </si>
  <si>
    <t>п.1.1.1.1, п. 1.1.1.2,  п. 1.1.2.1</t>
  </si>
  <si>
    <t>п.2.2.3.1</t>
  </si>
  <si>
    <t>п. 3.4.1.1</t>
  </si>
  <si>
    <t>п. 3.3.1.1,  п.3.3.1.2</t>
  </si>
  <si>
    <t>Мероприятие 6.Субвенция на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педагогических работников)</t>
  </si>
  <si>
    <t xml:space="preserve">Мероприятие 9. Межбюджетный трансферт на обеспечение оплаты труда работников муниципальных учреждений в размере не ниже минимального размера оплаты труда </t>
  </si>
  <si>
    <t>Мероприятие 8.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</si>
  <si>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Мероприятие 5. Субвенция на организацию и обеспечения отдыха и оздоровления детей (за исключением детей-сирот,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здоровья.</t>
  </si>
  <si>
    <t>Подпрограмма 1 "Развитие системы дошкольного образования"</t>
  </si>
  <si>
    <t>ВСЕГО по муниципальной программе:</t>
  </si>
  <si>
    <t>Прочие нужды</t>
  </si>
  <si>
    <t>ВСЕГО ПО ПОДПРОГРАММЕ 1, В ТОМ ЧИСЛЕ</t>
  </si>
  <si>
    <t>ВСЕГО ПО ПОДПРОГРАММЕ 2, В ТОМ ЧИСЛЕ</t>
  </si>
  <si>
    <t>Всего по направлению "Прочие нужды" в том числе:</t>
  </si>
  <si>
    <t>ВСЕГО ПО ПОДПРОГРАММЕ 3, В ТОМ ЧИСЛЕ</t>
  </si>
  <si>
    <t>ВСЕГО ПО ПОДПРОГРАММЕ 5, В ТОМ ЧИСЛЕ</t>
  </si>
  <si>
    <t xml:space="preserve">п.2.2.1.1, п.2.2.1.2, п. 2.2.1.3, п. 2.2.2.1, п. 2.2.2.2,  п. 2.2.2.3, п. 2.2.5.1, п.2.2.6.1, п.2.2.6.2, п.2.2.6.3 </t>
  </si>
  <si>
    <t>внебюджетные источники</t>
  </si>
  <si>
    <t>КАПИТАЛЬНЫЕ ВЛОЖЕНИЯ</t>
  </si>
  <si>
    <t>ПРОЧИЕ НУЖДЫ</t>
  </si>
  <si>
    <t>Всего по Капитальным вложениям, в том числе</t>
  </si>
  <si>
    <t>Всего по Прочим нуждам, в том числе</t>
  </si>
  <si>
    <t>1. Капитальные вложения</t>
  </si>
  <si>
    <t>Всего по направлению "Капитальные вложения", в том числе:</t>
  </si>
  <si>
    <t>1.1. Бюджетные инвестиции в объекты капитального строительства</t>
  </si>
  <si>
    <t>Бюджетные инвестиции в объекты капитального строительства, в том числе:</t>
  </si>
  <si>
    <t>1.2. Иные капитальные вложения</t>
  </si>
  <si>
    <t>2. Научно-исследовательские и опытно-конструкторские работы</t>
  </si>
  <si>
    <t>Всего по направлению "Научно-исследовательские и опытно-конструкторские работы", в том числе:</t>
  </si>
  <si>
    <t>3. Прочие нужды</t>
  </si>
  <si>
    <t>ВСЕГО ПО ПОДПРОГРАММЕ 4, В ТОМ ЧИСЛЕ</t>
  </si>
  <si>
    <t>п.4.5.1.2.</t>
  </si>
  <si>
    <t xml:space="preserve">местный бюджет                          </t>
  </si>
  <si>
    <t>п.4.5.1.1.</t>
  </si>
  <si>
    <t>НАУЧНО-ИССЛЕДОВАТЕЛЬСКИЕ И ОПЫТНО-КОНСТРУКТОРСКИЕ РАБОТЫ</t>
  </si>
  <si>
    <t>п.3.3.1.7., п. 3.3.1.8</t>
  </si>
  <si>
    <t>п. 4.5.4.1</t>
  </si>
  <si>
    <t>Подпрограмма 4. "Укрепление и развитие материально - технической базы образовательных организаций"</t>
  </si>
  <si>
    <t>Подпрограмма 5. "Другие вопросы в области образования Артинского городского округа."</t>
  </si>
  <si>
    <t xml:space="preserve"> Прочие нужды</t>
  </si>
  <si>
    <t>Иные капитальные вложения, в том числе:</t>
  </si>
  <si>
    <t>п.4.5.1.4.</t>
  </si>
  <si>
    <t xml:space="preserve">Мероприятие 4. Межбюджетный трансферт на приобретение спортивного инвентаря, спортивного оборудования и спортивной экипировки для МАУ ДО "Артинская ДЮСШ им. Заслуженного тренера России Ю.В.Мельцова </t>
  </si>
  <si>
    <t>Мероприятие 6. Обеспечение персонифицированного финансирования дополнительного образования детей .</t>
  </si>
  <si>
    <t>п. 4.5.1.2</t>
  </si>
  <si>
    <t xml:space="preserve"> Антитеррористические мероприятия в дошкольных образовательных учреждениях</t>
  </si>
  <si>
    <t>Антитеррористические мероприятия в общеобразовательных учреждениях</t>
  </si>
  <si>
    <t>Антитеррористические мероприятия в учреждениях дополнительного образования</t>
  </si>
  <si>
    <t>2018 год</t>
  </si>
  <si>
    <t>Мероприятие 7.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непедагогических работников, участвующих в образовательном процессе)</t>
  </si>
  <si>
    <t>п.4.5.1.1</t>
  </si>
  <si>
    <t>п. 4.5.3.1</t>
  </si>
  <si>
    <t>Мероприятие 2. Строительство детского сада на 90 мест в с. Сажино Артинского городского округа Свердловской области в рамках реализации программ "Комплексное развитие сельских территорий АГО на 2020-2025г." *</t>
  </si>
  <si>
    <t>Мероприятие 9. Обеспечение исполнения судебных актов</t>
  </si>
  <si>
    <t xml:space="preserve">Мероприятие 1. Разработка проектно-сметной документации с прохождением государственной экспертизы по объекту: "Строительство детского сада на 90 мест в с. Сажино Артинского района Свердловской области </t>
  </si>
  <si>
    <t xml:space="preserve"> п 4.5.1.3</t>
  </si>
  <si>
    <t>п. 2.2.1.4, п.4.5.1.3; п. 2.2.1.5</t>
  </si>
  <si>
    <t>п. 4.5.1.4</t>
  </si>
  <si>
    <t>Мероприятие 3. Строительство пристроя к МАОУ АСОШ №1 на 400 мест</t>
  </si>
  <si>
    <t>Мероприятие 5. Строительство пристроя в МАОУ АГО АСОШ №6 на 150 мест</t>
  </si>
  <si>
    <t>Мероприятие 6. Реконструкция кровли МБОУ "Барабинской ООШ"</t>
  </si>
  <si>
    <t>ВСЕГО ПО ПОДПРОГРАММЕ 6, В ТОМ ЧИСЛЕ</t>
  </si>
  <si>
    <t>Мероприятие 10. Межбюджетный трансферт на обеспечение ежемесячного денежного вознаграждения за классное руководство педагогическим работникам государственных образовательных организаций Свердловской области и муниципальных образовательных организаций, расположенных на территории Свердловской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</si>
  <si>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п. 2.2.8.1.</t>
  </si>
  <si>
    <t>Мероприятие 11. Межбюджетный трансферт из федерального бюджета местным бюджетам на софинансирование расходных обязательств по организации бесплатного горячего питания обучающихся, получающих начальное общее образование в муниципальных образовательных организациях (субсидия на питание начальных классов из федерального бюджета)</t>
  </si>
  <si>
    <t>п. 2.2.3.2.</t>
  </si>
  <si>
    <t xml:space="preserve">Мероприятие 7. Субсидии автономным учреждениям на внедрение механизмов инициативного бюджетирования на территории АГО </t>
  </si>
  <si>
    <t>Мероприятие 4. Строительство объекта"Детский сад -начальная школа на 100 мест" по адресу:Свердловская область, Артинский район, с. Пристань, ул. Крупской,7 для филиала МАОУ "Артинский лицей"-Пристанинская НОШ"</t>
  </si>
  <si>
    <t>п.1.1.1.1, п. 1.1.1.2,  п. 1.1.1.3, п. 1.1.1.4, п. 1.1.1.5, п.1.1.1.6; п. 1.1.2.1</t>
  </si>
  <si>
    <t>Мероприятие 12. Создание в образовательных организациях условий для получения детьми-инвалидами качественного образования</t>
  </si>
  <si>
    <t>Мероприяие 13. Субсидии на создание в образовательных организациях условий для получения детьми-инвалидами качественного образования</t>
  </si>
  <si>
    <t>п. 2.2.2.3</t>
  </si>
  <si>
    <t>Мероприятие 8. Внедрение механизмов инициативного бюджетирования на территории Свердловской области (проект "Я выбираю самбо" МАУ ДО "Артинская ДЮСШ им. ЗТ России Ю. В. Мельцова") за счет средств областного бюджета</t>
  </si>
  <si>
    <t>Мероприятие 8. Выплата по Решению суда за дополнительные объемы работ по реконструкции детского сада "Солнышко" в п.Арти</t>
  </si>
  <si>
    <t>Мероприятие 9.Разработка проектно-сметной документации и реконструкция зданий общеобразовательных учреждений АГО. Всего, в том числе:</t>
  </si>
  <si>
    <t>Мероприятие 10 .Разработка проектно-сметной документации, гос. экспертиза, обследование зданий для капитального ремонта образовательных организаций АГО. Всего, в том числе:</t>
  </si>
  <si>
    <t>Мероприятие 11.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образовательные организации.</t>
  </si>
  <si>
    <t>Мероприятие 12. Приобретение и (или) замена, оснащение аппаратурой спутниковой навигации ГЛОНАСС, тахографами автобусов для подвоза обучающихся (воспитанников) в муниципальные общеобразовательные организации.</t>
  </si>
  <si>
    <t>Мероприятие 13. Профилактика экстремизма и терроризма в общеобразовательных  учреждениях</t>
  </si>
  <si>
    <t>Мероприятие 14. Профилактика экстремизма и терроризма в дошкольных образовательных учреждениях.</t>
  </si>
  <si>
    <t>Мероприятие 15. Создание в общеобразовательных организациях, расположенных в сельской местности, условий для занятия физической культурой и спортом. Всего, в том числе:</t>
  </si>
  <si>
    <t>Мероприятие 16. Приобретение автомобиля МКУ АГО КЦССО</t>
  </si>
  <si>
    <t>Мероприятие 17.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образовательные организации (дошкольные)</t>
  </si>
  <si>
    <t>Мероприятие 18. Антитеррористические мероприятия в образовательных учреждениях АГО. Всего, в том числе:</t>
  </si>
  <si>
    <t>Мероприятие 20. Субсидия из областного бюджета на организацию деятельности по сбору (в том числе раздельному сбору), транспортированию, обработке, утилизации, обезвреживанию и захоронению твердух коммунальных отходов. Всего, в том числе:</t>
  </si>
  <si>
    <t>Мероприятие 21. Приобретение и установка контейнеров для сбора ТКО в дошкольных образовательных учреждениях Артинского ГО. Всего, в том числе:</t>
  </si>
  <si>
    <t>Мероприятие 23. Реализация мероприятий в рамках национального проекта "Образование" в Артинском городском округе (Создание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городах)</t>
  </si>
  <si>
    <t>Мероприятие 24.Межбюджетный трансферт из областного бюджета местным бюджетам на приобретение устройств (средств) дезинфекции и медицинского контроля для муниципальных организаций в целях профилактики и устранения последствий распространения новой коронавирусной инфекции</t>
  </si>
  <si>
    <t>Мероприятие 25.Оснащение детского сада-начальная школа на 100 мест с. Пристань</t>
  </si>
  <si>
    <t xml:space="preserve">Мероприятие 26. Реализация мероприятий по модернизации школьных систем образования </t>
  </si>
  <si>
    <t>Мероприятие 2.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</si>
  <si>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Мероприятие 9.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</si>
  <si>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2025 год</t>
  </si>
  <si>
    <t>2026 год</t>
  </si>
  <si>
    <t>2027 год</t>
  </si>
  <si>
    <t>"Развитие системы образования  Артинского городского округа до 2027 года"</t>
  </si>
  <si>
    <t>Мероприятие 27. Обеспечение мероприятий по соответствию состояния зданий и помещений муниципальных образовательных организаций требованиям комплексной безопасности и санитарного, пожарного законодательства</t>
  </si>
  <si>
    <t>Мероприятие 27. Иной межбюджетный трансферт из резервного фонда Правительства СО на замену оконных блоков и приобретение спортивного и туристического инвентаря для МАОУ "Азигуловская СОШ"</t>
  </si>
  <si>
    <t>Мероприятие 3. Межбюджетный трансферт из областного бюджета бюджету Артинского городского округа, на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</si>
  <si>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п. 5.7.2.1.</t>
  </si>
  <si>
    <t>Мероприятие 10. Обеспечение судебных актов</t>
  </si>
  <si>
    <t>п. 3.3.1.1,  п.3.3.1.2, п. 3.3.1.3,  п.3.3.1.4,  п.3.3.1.5.; п. 3.3.1.6.; п.3.3.2.1.; п. 3.3.2.3.</t>
  </si>
  <si>
    <t>п.1.1.1.1, п. 1.1.1.2</t>
  </si>
  <si>
    <t>п.2.2.1.1, п.2.2.1.2, п. 2.2.1.3, п. 2.2.2.1, п. 2.2.2.2,  п. 2.2.2.3,   2.2.7.1, п.4.5.2.1, п. 2.2.1.7.; п. 2.2.1.8.;  п. 2.2.6.4.; п. 2.2.1.9.; п. 2.2.1.10; п. 3.3.2.3.</t>
  </si>
  <si>
    <t>п.2.2.1.1, п.2.2.1.2, п. 2.2.1.3, п. 2.2.2.1, п. 2.2.2.2,  п. 2.2.2.3, п 2.2.1.7.; п. 2.2.1.8.; п. 2.2.6.4.</t>
  </si>
  <si>
    <t>п. 2.2.4.1</t>
  </si>
  <si>
    <t>п. 3.3.1.1</t>
  </si>
  <si>
    <t>п. 4.5.1.1.</t>
  </si>
  <si>
    <t>п. 4.5.1.3.</t>
  </si>
  <si>
    <t>п. 4.5.1.3.; п. 4.5.1.1.</t>
  </si>
  <si>
    <t>п. 4.5.4.1.</t>
  </si>
  <si>
    <t>п. 5.7.1.1.</t>
  </si>
  <si>
    <t>Мероприятие 1. Обеспечение деятельности подведомственных учреждений (МКУ КЦССО)</t>
  </si>
  <si>
    <t>п. 4.5.1.3., п. 4.5.1.1.</t>
  </si>
  <si>
    <t>п. 2.2.1.3.</t>
  </si>
  <si>
    <t>п. 2.2.1.3., п.4.5.1.1.</t>
  </si>
  <si>
    <t>п. 6.8.1.1., п. 6.8.2.1., п. 6.8.3.1., п. 6.8.4.1.</t>
  </si>
  <si>
    <t>п.2.2.1.1, п.2.2.1.2, п. 2.2.1.3, п. 2.2.2.1, п. 2.2.2.2,  п. 2.2.2.3,  п.6.8.2.2.; 6.8.3.1; п. 6.8.4.1; п. 2.2.1.7. ; п. 2.2.1.8.; п. 2.2.6.4.; п. 3.3.2.3.</t>
  </si>
  <si>
    <t>п.2.2.1.1, п.2.2.1.2, п. 2.2.1.3, п. 2.2.2.1, п. 2.2.2.2,  п. 2.2.2.3, п. 2.2.4.1, п.2.2.5.1, 2.2.7.1, п.4.5.2.1;2.2.1.7.; п. 2.2.1.8; п. 2.2.6.4.; п. 3.3.2.2.; п.3.3.2.4.; п. 2.2.1.9.;п. 2.2.1.10; п.3.3.2.3., п. 4.5.3.1., п. 3.3.2.4., п. 3.3.2.5.</t>
  </si>
  <si>
    <t>Мероприятие 10. Межбюджетный трансферт из областного бюджета бюджетам муниципальных образований, расположенных на территории Свердловской области, на обеспечение отдыха отдельных категорий детей, проживающих на территории Свердловской области, в организациях отдыха детей и их оздоровления, расположенных на побережье Черного моря</t>
  </si>
  <si>
    <t>Приложение №2 к муниципальной программе "Развитие системы образования до 2027 года"</t>
  </si>
  <si>
    <t>Мероприятие 7. Разработка и корректировка проектно-сметной документации для строительства общеобразовательных учреждений Артинского городского округа</t>
  </si>
  <si>
    <t>Мероприятие 19. Устранение нарушений, выявленных органами государственного надзора в  образовательных учреждениях Артинского ГО. Всего, в том числе:</t>
  </si>
  <si>
    <t>п.2.2.1.1, п.2.2.1.2, п. 2.2.1.3, п. 2.2.2.1</t>
  </si>
  <si>
    <t>Мероприятие 4.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</t>
  </si>
  <si>
    <t>Мероприятие 15. Межбюджетный трансферт на обкспечение дополнительных гарантий по социальной поддержке детей-сирот и детей, оставшихся без попечения родителей, лиц, потерявших в период обучения обоих родителей или единственного родителя, обучающихся в муниципальных образовательных организациях</t>
  </si>
  <si>
    <t xml:space="preserve">Мероприятие 14.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</t>
  </si>
  <si>
    <t>Объем расходов на выполнение мероприятия за счет всех источников ресурсного обеспечения, тыс. рублей</t>
  </si>
  <si>
    <t>ВСЕГО ПО ПОДПРОГРАММЕ 7, В ТОМ ЧИСЛЕ</t>
  </si>
  <si>
    <t>Мероприятие 1.«Обеспечение деятельности учреждений в области физической культуры и спорта, проведение физкультурных мероприятий, реализацию дополнительных общеразвивающих программ в области физической культуры и спорта»</t>
  </si>
  <si>
    <t>Мероприятие 2. «Обеспечение персонифицированного финансирования дополнительного образования детей»</t>
  </si>
  <si>
    <t>Мероприятие 3. «Организация спортивной подготовки в учреждениях дополнительного образования АГО».</t>
  </si>
  <si>
    <t>Подпрограмма 6 «Развитие физической культуры и спорта в учреждениях дополнительного образования детей АГО»</t>
  </si>
  <si>
    <t>Подпрограмма 7 "Развитие кадрового потенциала системы образования Артинского городского округа"</t>
  </si>
  <si>
    <t>* Мероприятие 2. Строительство детского сада на 90 мест в с. Сажино в рамках реализации программ "Комплексное развитие сельских территорий АГО на 2020-2025г."</t>
  </si>
  <si>
    <t>обласной бюджет</t>
  </si>
  <si>
    <t xml:space="preserve">Мероприятие 4. Внедрение механизмов инициативного бюджетирования на территории Свердловской области (проект "Движение вперед" МАУ ДО "Артинская ДЮСШ им. ЗТ России Ю. В. Мельцова") </t>
  </si>
  <si>
    <t>Мероприятие 11.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 РФ</t>
  </si>
  <si>
    <t>Мероприятие 5.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</t>
  </si>
  <si>
    <t>Мероприятие 16. Межбюджетный трансферт на обеспечение выплат ежемесячного денежного вознаграждения советникам директоров по взаимодействию с детскими общественными объединениями государственных и муниципальных образовательных организаций</t>
  </si>
  <si>
    <t>Мероприятие 16. Исполнение расходных обязательств ГРБС</t>
  </si>
</sst>
</file>

<file path=xl/styles.xml><?xml version="1.0" encoding="utf-8"?>
<styleSheet xmlns="http://schemas.openxmlformats.org/spreadsheetml/2006/main">
  <fonts count="17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FF000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3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1" xfId="0" applyBorder="1"/>
    <xf numFmtId="0" fontId="0" fillId="0" borderId="5" xfId="0" applyBorder="1"/>
    <xf numFmtId="0" fontId="2" fillId="3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8" fillId="2" borderId="0" xfId="0" applyFont="1" applyFill="1"/>
    <xf numFmtId="4" fontId="0" fillId="2" borderId="5" xfId="0" applyNumberFormat="1" applyFont="1" applyFill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0" fontId="4" fillId="2" borderId="0" xfId="0" applyFont="1" applyFill="1" applyAlignment="1">
      <alignment wrapText="1"/>
    </xf>
    <xf numFmtId="0" fontId="0" fillId="5" borderId="0" xfId="0" applyFont="1" applyFill="1"/>
    <xf numFmtId="0" fontId="5" fillId="4" borderId="29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left" wrapText="1"/>
    </xf>
    <xf numFmtId="4" fontId="7" fillId="4" borderId="29" xfId="0" applyNumberFormat="1" applyFont="1" applyFill="1" applyBorder="1" applyAlignment="1">
      <alignment horizontal="center" vertical="center"/>
    </xf>
    <xf numFmtId="4" fontId="7" fillId="4" borderId="41" xfId="0" applyNumberFormat="1" applyFont="1" applyFill="1" applyBorder="1" applyAlignment="1">
      <alignment horizontal="center" vertical="center"/>
    </xf>
    <xf numFmtId="4" fontId="7" fillId="4" borderId="6" xfId="0" applyNumberFormat="1" applyFont="1" applyFill="1" applyBorder="1" applyAlignment="1">
      <alignment horizontal="center" vertical="center"/>
    </xf>
    <xf numFmtId="4" fontId="7" fillId="4" borderId="29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left" wrapText="1"/>
    </xf>
    <xf numFmtId="4" fontId="7" fillId="5" borderId="16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/>
    </xf>
    <xf numFmtId="4" fontId="7" fillId="2" borderId="43" xfId="0" applyNumberFormat="1" applyFont="1" applyFill="1" applyBorder="1" applyAlignment="1">
      <alignment horizontal="center"/>
    </xf>
    <xf numFmtId="4" fontId="7" fillId="2" borderId="16" xfId="0" applyNumberFormat="1" applyFont="1" applyFill="1" applyBorder="1" applyAlignment="1">
      <alignment horizontal="center"/>
    </xf>
    <xf numFmtId="4" fontId="7" fillId="2" borderId="37" xfId="0" applyNumberFormat="1" applyFont="1" applyFill="1" applyBorder="1" applyAlignment="1">
      <alignment horizontal="center"/>
    </xf>
    <xf numFmtId="4" fontId="7" fillId="0" borderId="16" xfId="0" applyNumberFormat="1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left" wrapText="1"/>
    </xf>
    <xf numFmtId="4" fontId="7" fillId="5" borderId="22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/>
    </xf>
    <xf numFmtId="4" fontId="7" fillId="0" borderId="43" xfId="0" applyNumberFormat="1" applyFont="1" applyFill="1" applyBorder="1" applyAlignment="1">
      <alignment horizontal="center"/>
    </xf>
    <xf numFmtId="4" fontId="7" fillId="2" borderId="22" xfId="0" applyNumberFormat="1" applyFont="1" applyFill="1" applyBorder="1" applyAlignment="1">
      <alignment horizontal="center"/>
    </xf>
    <xf numFmtId="4" fontId="7" fillId="5" borderId="22" xfId="0" applyNumberFormat="1" applyFont="1" applyFill="1" applyBorder="1" applyAlignment="1">
      <alignment horizontal="center"/>
    </xf>
    <xf numFmtId="4" fontId="7" fillId="0" borderId="22" xfId="0" applyNumberFormat="1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left" wrapText="1"/>
    </xf>
    <xf numFmtId="4" fontId="7" fillId="2" borderId="4" xfId="0" applyNumberFormat="1" applyFont="1" applyFill="1" applyBorder="1" applyAlignment="1">
      <alignment horizontal="center"/>
    </xf>
    <xf numFmtId="4" fontId="7" fillId="2" borderId="40" xfId="0" applyNumberFormat="1" applyFont="1" applyFill="1" applyBorder="1" applyAlignment="1">
      <alignment horizontal="center"/>
    </xf>
    <xf numFmtId="0" fontId="7" fillId="2" borderId="30" xfId="0" applyFont="1" applyFill="1" applyBorder="1" applyAlignment="1">
      <alignment horizontal="left" wrapText="1"/>
    </xf>
    <xf numFmtId="4" fontId="7" fillId="5" borderId="28" xfId="0" applyNumberFormat="1" applyFont="1" applyFill="1" applyBorder="1" applyAlignment="1">
      <alignment horizontal="center" vertical="center"/>
    </xf>
    <xf numFmtId="4" fontId="7" fillId="2" borderId="30" xfId="0" applyNumberFormat="1" applyFont="1" applyFill="1" applyBorder="1" applyAlignment="1">
      <alignment horizontal="center"/>
    </xf>
    <xf numFmtId="4" fontId="7" fillId="2" borderId="36" xfId="0" applyNumberFormat="1" applyFont="1" applyFill="1" applyBorder="1" applyAlignment="1">
      <alignment horizontal="center"/>
    </xf>
    <xf numFmtId="4" fontId="7" fillId="2" borderId="13" xfId="0" applyNumberFormat="1" applyFont="1" applyFill="1" applyBorder="1" applyAlignment="1">
      <alignment horizontal="center"/>
    </xf>
    <xf numFmtId="4" fontId="7" fillId="2" borderId="17" xfId="0" applyNumberFormat="1" applyFont="1" applyFill="1" applyBorder="1" applyAlignment="1">
      <alignment horizontal="center"/>
    </xf>
    <xf numFmtId="4" fontId="7" fillId="0" borderId="13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wrapText="1"/>
    </xf>
    <xf numFmtId="4" fontId="7" fillId="5" borderId="12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33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left" wrapText="1"/>
    </xf>
    <xf numFmtId="0" fontId="9" fillId="2" borderId="22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left" wrapText="1"/>
    </xf>
    <xf numFmtId="0" fontId="9" fillId="2" borderId="30" xfId="0" applyFont="1" applyFill="1" applyBorder="1" applyAlignment="1">
      <alignment horizontal="left" wrapText="1"/>
    </xf>
    <xf numFmtId="0" fontId="9" fillId="2" borderId="2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vertical="center" wrapText="1"/>
    </xf>
    <xf numFmtId="4" fontId="9" fillId="2" borderId="22" xfId="0" applyNumberFormat="1" applyFont="1" applyFill="1" applyBorder="1" applyAlignment="1">
      <alignment horizontal="center" wrapText="1"/>
    </xf>
    <xf numFmtId="4" fontId="7" fillId="5" borderId="13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left" vertical="center" wrapText="1"/>
    </xf>
    <xf numFmtId="4" fontId="7" fillId="5" borderId="29" xfId="0" applyNumberFormat="1" applyFont="1" applyFill="1" applyBorder="1" applyAlignment="1">
      <alignment horizontal="center" vertical="center"/>
    </xf>
    <xf numFmtId="4" fontId="7" fillId="5" borderId="6" xfId="0" applyNumberFormat="1" applyFont="1" applyFill="1" applyBorder="1" applyAlignment="1">
      <alignment horizontal="center" vertical="center"/>
    </xf>
    <xf numFmtId="4" fontId="7" fillId="5" borderId="41" xfId="0" applyNumberFormat="1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43" xfId="0" applyNumberFormat="1" applyFont="1" applyFill="1" applyBorder="1" applyAlignment="1">
      <alignment horizontal="center" vertical="center"/>
    </xf>
    <xf numFmtId="4" fontId="7" fillId="0" borderId="16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22" xfId="0" applyNumberFormat="1" applyFont="1" applyFill="1" applyBorder="1" applyAlignment="1">
      <alignment horizontal="center" vertical="center"/>
    </xf>
    <xf numFmtId="4" fontId="7" fillId="2" borderId="40" xfId="0" applyNumberFormat="1" applyFont="1" applyFill="1" applyBorder="1" applyAlignment="1">
      <alignment horizontal="center" vertical="center"/>
    </xf>
    <xf numFmtId="4" fontId="7" fillId="0" borderId="22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vertical="center"/>
    </xf>
    <xf numFmtId="0" fontId="9" fillId="2" borderId="30" xfId="0" applyFont="1" applyFill="1" applyBorder="1" applyAlignment="1">
      <alignment horizontal="left" vertical="center"/>
    </xf>
    <xf numFmtId="4" fontId="7" fillId="2" borderId="30" xfId="0" applyNumberFormat="1" applyFont="1" applyFill="1" applyBorder="1" applyAlignment="1">
      <alignment horizontal="center" vertical="center"/>
    </xf>
    <xf numFmtId="4" fontId="7" fillId="2" borderId="25" xfId="0" applyNumberFormat="1" applyFont="1" applyFill="1" applyBorder="1" applyAlignment="1">
      <alignment horizontal="center" vertical="center"/>
    </xf>
    <xf numFmtId="4" fontId="7" fillId="2" borderId="34" xfId="0" applyNumberFormat="1" applyFont="1" applyFill="1" applyBorder="1" applyAlignment="1">
      <alignment horizontal="center" vertical="center"/>
    </xf>
    <xf numFmtId="4" fontId="7" fillId="5" borderId="25" xfId="0" applyNumberFormat="1" applyFont="1" applyFill="1" applyBorder="1" applyAlignment="1">
      <alignment horizontal="center" vertical="center"/>
    </xf>
    <xf numFmtId="4" fontId="7" fillId="0" borderId="25" xfId="0" applyNumberFormat="1" applyFont="1" applyFill="1" applyBorder="1" applyAlignment="1">
      <alignment horizontal="center" vertical="center"/>
    </xf>
    <xf numFmtId="4" fontId="9" fillId="2" borderId="25" xfId="0" applyNumberFormat="1" applyFont="1" applyFill="1" applyBorder="1" applyAlignment="1">
      <alignment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36" xfId="0" applyNumberFormat="1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4" fontId="7" fillId="2" borderId="17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33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40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horizontal="center" vertical="center"/>
    </xf>
    <xf numFmtId="4" fontId="9" fillId="0" borderId="22" xfId="0" applyNumberFormat="1" applyFont="1" applyFill="1" applyBorder="1" applyAlignment="1">
      <alignment horizontal="center" vertical="center"/>
    </xf>
    <xf numFmtId="4" fontId="9" fillId="2" borderId="30" xfId="0" applyNumberFormat="1" applyFont="1" applyFill="1" applyBorder="1" applyAlignment="1">
      <alignment horizontal="center" vertical="center"/>
    </xf>
    <xf numFmtId="4" fontId="9" fillId="2" borderId="36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4" fontId="9" fillId="5" borderId="13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wrapText="1"/>
    </xf>
    <xf numFmtId="0" fontId="7" fillId="5" borderId="6" xfId="0" applyNumberFormat="1" applyFont="1" applyFill="1" applyBorder="1" applyAlignment="1">
      <alignment horizontal="left" vertical="center" wrapText="1"/>
    </xf>
    <xf numFmtId="4" fontId="9" fillId="5" borderId="29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4" fontId="9" fillId="2" borderId="0" xfId="0" applyNumberFormat="1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 wrapText="1"/>
    </xf>
    <xf numFmtId="4" fontId="9" fillId="5" borderId="27" xfId="0" applyNumberFormat="1" applyFont="1" applyFill="1" applyBorder="1" applyAlignment="1">
      <alignment horizontal="center" vertical="center"/>
    </xf>
    <xf numFmtId="0" fontId="9" fillId="2" borderId="27" xfId="0" applyFont="1" applyFill="1" applyBorder="1"/>
    <xf numFmtId="4" fontId="10" fillId="5" borderId="29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top" wrapText="1"/>
    </xf>
    <xf numFmtId="4" fontId="9" fillId="2" borderId="27" xfId="0" applyNumberFormat="1" applyFont="1" applyFill="1" applyBorder="1" applyAlignment="1">
      <alignment horizontal="center" vertical="center" wrapText="1"/>
    </xf>
    <xf numFmtId="4" fontId="7" fillId="5" borderId="20" xfId="0" applyNumberFormat="1" applyFont="1" applyFill="1" applyBorder="1" applyAlignment="1">
      <alignment horizontal="center" vertical="center"/>
    </xf>
    <xf numFmtId="4" fontId="9" fillId="2" borderId="23" xfId="0" applyNumberFormat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4" fontId="9" fillId="5" borderId="38" xfId="0" applyNumberFormat="1" applyFont="1" applyFill="1" applyBorder="1" applyAlignment="1">
      <alignment horizontal="center" vertical="center"/>
    </xf>
    <xf numFmtId="4" fontId="9" fillId="2" borderId="28" xfId="0" applyNumberFormat="1" applyFont="1" applyFill="1" applyBorder="1" applyAlignment="1">
      <alignment horizontal="center" vertical="center"/>
    </xf>
    <xf numFmtId="4" fontId="9" fillId="2" borderId="38" xfId="0" applyNumberFormat="1" applyFont="1" applyFill="1" applyBorder="1" applyAlignment="1">
      <alignment horizontal="center" vertical="center"/>
    </xf>
    <xf numFmtId="4" fontId="9" fillId="5" borderId="20" xfId="0" applyNumberFormat="1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left" vertical="center"/>
    </xf>
    <xf numFmtId="4" fontId="9" fillId="5" borderId="28" xfId="0" applyNumberFormat="1" applyFont="1" applyFill="1" applyBorder="1" applyAlignment="1">
      <alignment horizontal="center" vertical="center"/>
    </xf>
    <xf numFmtId="4" fontId="9" fillId="5" borderId="39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vertical="center"/>
    </xf>
    <xf numFmtId="4" fontId="7" fillId="5" borderId="38" xfId="0" applyNumberFormat="1" applyFont="1" applyFill="1" applyBorder="1" applyAlignment="1">
      <alignment horizontal="center" vertical="center"/>
    </xf>
    <xf numFmtId="4" fontId="7" fillId="2" borderId="29" xfId="0" applyNumberFormat="1" applyFont="1" applyFill="1" applyBorder="1" applyAlignment="1">
      <alignment horizontal="center" vertical="center"/>
    </xf>
    <xf numFmtId="4" fontId="9" fillId="2" borderId="29" xfId="0" applyNumberFormat="1" applyFont="1" applyFill="1" applyBorder="1" applyAlignment="1">
      <alignment horizontal="center" vertical="center"/>
    </xf>
    <xf numFmtId="4" fontId="7" fillId="5" borderId="19" xfId="0" applyNumberFormat="1" applyFont="1" applyFill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/>
    </xf>
    <xf numFmtId="4" fontId="7" fillId="5" borderId="7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vertical="center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30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vertical="center"/>
    </xf>
    <xf numFmtId="4" fontId="7" fillId="5" borderId="18" xfId="0" applyNumberFormat="1" applyFont="1" applyFill="1" applyBorder="1" applyAlignment="1">
      <alignment horizontal="center" vertical="center"/>
    </xf>
    <xf numFmtId="4" fontId="7" fillId="5" borderId="35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wrapText="1"/>
    </xf>
    <xf numFmtId="4" fontId="9" fillId="5" borderId="29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left" wrapText="1"/>
    </xf>
    <xf numFmtId="0" fontId="9" fillId="2" borderId="17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vertical="top" wrapText="1"/>
    </xf>
    <xf numFmtId="4" fontId="7" fillId="2" borderId="6" xfId="0" applyNumberFormat="1" applyFont="1" applyFill="1" applyBorder="1" applyAlignment="1">
      <alignment horizontal="center" vertical="center"/>
    </xf>
    <xf numFmtId="4" fontId="7" fillId="2" borderId="41" xfId="0" applyNumberFormat="1" applyFont="1" applyFill="1" applyBorder="1" applyAlignment="1">
      <alignment horizontal="center" vertical="center"/>
    </xf>
    <xf numFmtId="4" fontId="7" fillId="2" borderId="29" xfId="0" applyNumberFormat="1" applyFont="1" applyFill="1" applyBorder="1" applyAlignment="1">
      <alignment horizontal="center" vertical="center" wrapText="1"/>
    </xf>
    <xf numFmtId="4" fontId="9" fillId="5" borderId="16" xfId="0" applyNumberFormat="1" applyFont="1" applyFill="1" applyBorder="1" applyAlignment="1">
      <alignment horizontal="center" vertical="center"/>
    </xf>
    <xf numFmtId="4" fontId="9" fillId="2" borderId="43" xfId="0" applyNumberFormat="1" applyFont="1" applyFill="1" applyBorder="1" applyAlignment="1">
      <alignment horizontal="center" vertical="center"/>
    </xf>
    <xf numFmtId="4" fontId="9" fillId="5" borderId="7" xfId="0" applyNumberFormat="1" applyFont="1" applyFill="1" applyBorder="1" applyAlignment="1">
      <alignment horizontal="center" vertical="center"/>
    </xf>
    <xf numFmtId="4" fontId="9" fillId="5" borderId="25" xfId="0" applyNumberFormat="1" applyFont="1" applyFill="1" applyBorder="1" applyAlignment="1">
      <alignment horizontal="center" vertical="center"/>
    </xf>
    <xf numFmtId="4" fontId="9" fillId="2" borderId="25" xfId="0" applyNumberFormat="1" applyFont="1" applyFill="1" applyBorder="1" applyAlignment="1">
      <alignment horizontal="center" vertical="center"/>
    </xf>
    <xf numFmtId="4" fontId="9" fillId="5" borderId="30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4" fontId="9" fillId="2" borderId="0" xfId="0" applyNumberFormat="1" applyFont="1" applyFill="1" applyBorder="1" applyAlignment="1">
      <alignment horizontal="center"/>
    </xf>
    <xf numFmtId="4" fontId="9" fillId="2" borderId="26" xfId="0" applyNumberFormat="1" applyFont="1" applyFill="1" applyBorder="1" applyAlignment="1">
      <alignment horizontal="center"/>
    </xf>
    <xf numFmtId="4" fontId="9" fillId="2" borderId="27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wrapText="1"/>
    </xf>
    <xf numFmtId="4" fontId="9" fillId="2" borderId="13" xfId="0" applyNumberFormat="1" applyFont="1" applyFill="1" applyBorder="1" applyAlignment="1">
      <alignment horizontal="center"/>
    </xf>
    <xf numFmtId="4" fontId="7" fillId="5" borderId="29" xfId="0" applyNumberFormat="1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/>
    </xf>
    <xf numFmtId="4" fontId="7" fillId="2" borderId="41" xfId="0" applyNumberFormat="1" applyFont="1" applyFill="1" applyBorder="1" applyAlignment="1">
      <alignment horizontal="center"/>
    </xf>
    <xf numFmtId="4" fontId="7" fillId="2" borderId="29" xfId="0" applyNumberFormat="1" applyFont="1" applyFill="1" applyBorder="1" applyAlignment="1">
      <alignment horizontal="center"/>
    </xf>
    <xf numFmtId="0" fontId="9" fillId="2" borderId="38" xfId="0" applyFont="1" applyFill="1" applyBorder="1" applyAlignment="1">
      <alignment horizontal="left" wrapText="1"/>
    </xf>
    <xf numFmtId="4" fontId="9" fillId="5" borderId="28" xfId="0" applyNumberFormat="1" applyFont="1" applyFill="1" applyBorder="1" applyAlignment="1">
      <alignment horizontal="center"/>
    </xf>
    <xf numFmtId="4" fontId="9" fillId="2" borderId="38" xfId="0" applyNumberFormat="1" applyFont="1" applyFill="1" applyBorder="1" applyAlignment="1">
      <alignment horizontal="center"/>
    </xf>
    <xf numFmtId="4" fontId="9" fillId="2" borderId="28" xfId="0" applyNumberFormat="1" applyFont="1" applyFill="1" applyBorder="1" applyAlignment="1">
      <alignment horizontal="center"/>
    </xf>
    <xf numFmtId="4" fontId="9" fillId="5" borderId="27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left" wrapText="1"/>
    </xf>
    <xf numFmtId="4" fontId="7" fillId="2" borderId="20" xfId="0" applyNumberFormat="1" applyFont="1" applyFill="1" applyBorder="1" applyAlignment="1">
      <alignment horizontal="center"/>
    </xf>
    <xf numFmtId="4" fontId="7" fillId="5" borderId="20" xfId="0" applyNumberFormat="1" applyFont="1" applyFill="1" applyBorder="1" applyAlignment="1">
      <alignment horizontal="center"/>
    </xf>
    <xf numFmtId="0" fontId="7" fillId="2" borderId="38" xfId="0" applyFont="1" applyFill="1" applyBorder="1" applyAlignment="1">
      <alignment horizontal="left" wrapText="1"/>
    </xf>
    <xf numFmtId="4" fontId="7" fillId="5" borderId="28" xfId="0" applyNumberFormat="1" applyFont="1" applyFill="1" applyBorder="1" applyAlignment="1">
      <alignment horizontal="center"/>
    </xf>
    <xf numFmtId="4" fontId="7" fillId="2" borderId="38" xfId="0" applyNumberFormat="1" applyFont="1" applyFill="1" applyBorder="1" applyAlignment="1">
      <alignment horizontal="center"/>
    </xf>
    <xf numFmtId="4" fontId="7" fillId="2" borderId="28" xfId="0" applyNumberFormat="1" applyFont="1" applyFill="1" applyBorder="1" applyAlignment="1">
      <alignment horizontal="center"/>
    </xf>
    <xf numFmtId="4" fontId="7" fillId="2" borderId="39" xfId="0" applyNumberFormat="1" applyFont="1" applyFill="1" applyBorder="1" applyAlignment="1">
      <alignment horizontal="center"/>
    </xf>
    <xf numFmtId="0" fontId="7" fillId="2" borderId="20" xfId="0" applyFont="1" applyFill="1" applyBorder="1" applyAlignment="1">
      <alignment horizontal="left" vertical="top" wrapText="1"/>
    </xf>
    <xf numFmtId="0" fontId="7" fillId="2" borderId="32" xfId="0" applyFont="1" applyFill="1" applyBorder="1" applyAlignment="1">
      <alignment horizontal="left" wrapText="1"/>
    </xf>
    <xf numFmtId="4" fontId="9" fillId="2" borderId="32" xfId="0" applyNumberFormat="1" applyFont="1" applyFill="1" applyBorder="1" applyAlignment="1">
      <alignment horizontal="center"/>
    </xf>
    <xf numFmtId="4" fontId="7" fillId="2" borderId="27" xfId="0" applyNumberFormat="1" applyFont="1" applyFill="1" applyBorder="1" applyAlignment="1">
      <alignment horizontal="center"/>
    </xf>
    <xf numFmtId="0" fontId="9" fillId="2" borderId="39" xfId="0" applyFont="1" applyFill="1" applyBorder="1" applyAlignment="1">
      <alignment horizontal="left" vertical="top" wrapText="1"/>
    </xf>
    <xf numFmtId="4" fontId="9" fillId="2" borderId="39" xfId="0" applyNumberFormat="1" applyFont="1" applyFill="1" applyBorder="1" applyAlignment="1">
      <alignment horizontal="center"/>
    </xf>
    <xf numFmtId="0" fontId="7" fillId="2" borderId="37" xfId="0" applyFont="1" applyFill="1" applyBorder="1" applyAlignment="1">
      <alignment horizontal="left" vertical="top" wrapText="1"/>
    </xf>
    <xf numFmtId="4" fontId="7" fillId="5" borderId="12" xfId="0" applyNumberFormat="1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/>
    </xf>
    <xf numFmtId="4" fontId="7" fillId="2" borderId="33" xfId="0" applyNumberFormat="1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/>
    </xf>
    <xf numFmtId="4" fontId="7" fillId="2" borderId="18" xfId="0" applyNumberFormat="1" applyFont="1" applyFill="1" applyBorder="1" applyAlignment="1">
      <alignment horizontal="center"/>
    </xf>
    <xf numFmtId="4" fontId="7" fillId="5" borderId="18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left" wrapText="1"/>
    </xf>
    <xf numFmtId="0" fontId="7" fillId="2" borderId="41" xfId="0" applyFont="1" applyFill="1" applyBorder="1" applyAlignment="1">
      <alignment horizontal="left" wrapText="1"/>
    </xf>
    <xf numFmtId="4" fontId="7" fillId="2" borderId="46" xfId="0" applyNumberFormat="1" applyFont="1" applyFill="1" applyBorder="1" applyAlignment="1">
      <alignment horizontal="center" wrapText="1"/>
    </xf>
    <xf numFmtId="0" fontId="9" fillId="2" borderId="42" xfId="0" applyFont="1" applyFill="1" applyBorder="1" applyAlignment="1">
      <alignment horizontal="left" wrapText="1"/>
    </xf>
    <xf numFmtId="0" fontId="7" fillId="2" borderId="38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/>
    </xf>
    <xf numFmtId="4" fontId="9" fillId="2" borderId="20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4" fontId="9" fillId="2" borderId="11" xfId="0" applyNumberFormat="1" applyFont="1" applyFill="1" applyBorder="1" applyAlignment="1">
      <alignment vertical="center"/>
    </xf>
    <xf numFmtId="0" fontId="9" fillId="2" borderId="37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4" fontId="9" fillId="2" borderId="18" xfId="0" applyNumberFormat="1" applyFont="1" applyFill="1" applyBorder="1" applyAlignment="1">
      <alignment horizontal="center" vertical="center"/>
    </xf>
    <xf numFmtId="4" fontId="9" fillId="2" borderId="37" xfId="0" applyNumberFormat="1" applyFont="1" applyFill="1" applyBorder="1" applyAlignment="1">
      <alignment vertical="center"/>
    </xf>
    <xf numFmtId="4" fontId="9" fillId="2" borderId="35" xfId="0" applyNumberFormat="1" applyFont="1" applyFill="1" applyBorder="1" applyAlignment="1">
      <alignment horizontal="center" vertical="center"/>
    </xf>
    <xf numFmtId="4" fontId="9" fillId="2" borderId="35" xfId="0" applyNumberFormat="1" applyFont="1" applyFill="1" applyBorder="1" applyAlignment="1">
      <alignment vertical="center"/>
    </xf>
    <xf numFmtId="4" fontId="9" fillId="2" borderId="19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vertical="center"/>
    </xf>
    <xf numFmtId="0" fontId="9" fillId="2" borderId="32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wrapText="1"/>
    </xf>
    <xf numFmtId="4" fontId="9" fillId="2" borderId="18" xfId="0" applyNumberFormat="1" applyFont="1" applyFill="1" applyBorder="1" applyAlignment="1">
      <alignment vertical="center"/>
    </xf>
    <xf numFmtId="0" fontId="9" fillId="2" borderId="35" xfId="0" applyFont="1" applyFill="1" applyBorder="1" applyAlignment="1">
      <alignment horizontal="left" wrapText="1"/>
    </xf>
    <xf numFmtId="0" fontId="9" fillId="2" borderId="19" xfId="0" applyFont="1" applyFill="1" applyBorder="1" applyAlignment="1">
      <alignment horizontal="left" wrapText="1"/>
    </xf>
    <xf numFmtId="4" fontId="9" fillId="2" borderId="19" xfId="0" applyNumberFormat="1" applyFont="1" applyFill="1" applyBorder="1" applyAlignment="1">
      <alignment vertical="center"/>
    </xf>
    <xf numFmtId="0" fontId="7" fillId="5" borderId="20" xfId="0" applyFont="1" applyFill="1" applyBorder="1" applyAlignment="1">
      <alignment horizontal="left" vertical="top" wrapText="1"/>
    </xf>
    <xf numFmtId="4" fontId="7" fillId="5" borderId="29" xfId="0" applyNumberFormat="1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left" wrapText="1"/>
    </xf>
    <xf numFmtId="4" fontId="7" fillId="5" borderId="37" xfId="0" applyNumberFormat="1" applyFont="1" applyFill="1" applyBorder="1" applyAlignment="1">
      <alignment horizontal="center" vertical="center"/>
    </xf>
    <xf numFmtId="4" fontId="9" fillId="2" borderId="37" xfId="0" applyNumberFormat="1" applyFont="1" applyFill="1" applyBorder="1" applyAlignment="1">
      <alignment horizontal="center" vertical="center"/>
    </xf>
    <xf numFmtId="4" fontId="7" fillId="2" borderId="37" xfId="0" applyNumberFormat="1" applyFont="1" applyFill="1" applyBorder="1" applyAlignment="1">
      <alignment horizontal="center" vertical="center" wrapText="1"/>
    </xf>
    <xf numFmtId="4" fontId="7" fillId="5" borderId="31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horizontal="center" vertical="center"/>
    </xf>
    <xf numFmtId="4" fontId="7" fillId="2" borderId="31" xfId="0" applyNumberFormat="1" applyFont="1" applyFill="1" applyBorder="1" applyAlignment="1">
      <alignment horizontal="center"/>
    </xf>
    <xf numFmtId="0" fontId="9" fillId="2" borderId="39" xfId="0" applyFont="1" applyFill="1" applyBorder="1" applyAlignment="1">
      <alignment horizontal="left"/>
    </xf>
    <xf numFmtId="4" fontId="7" fillId="5" borderId="39" xfId="0" applyNumberFormat="1" applyFont="1" applyFill="1" applyBorder="1" applyAlignment="1">
      <alignment horizontal="center" vertical="center"/>
    </xf>
    <xf numFmtId="4" fontId="9" fillId="2" borderId="39" xfId="0" applyNumberFormat="1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left" wrapText="1"/>
    </xf>
    <xf numFmtId="0" fontId="9" fillId="2" borderId="32" xfId="0" applyFont="1" applyFill="1" applyBorder="1" applyAlignment="1">
      <alignment horizontal="left"/>
    </xf>
    <xf numFmtId="4" fontId="7" fillId="5" borderId="32" xfId="0" applyNumberFormat="1" applyFont="1" applyFill="1" applyBorder="1" applyAlignment="1">
      <alignment horizontal="center" vertical="center"/>
    </xf>
    <xf numFmtId="4" fontId="9" fillId="2" borderId="32" xfId="0" applyNumberFormat="1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/>
    </xf>
    <xf numFmtId="0" fontId="9" fillId="2" borderId="32" xfId="0" applyFont="1" applyFill="1" applyBorder="1" applyAlignment="1">
      <alignment horizontal="left" vertical="top"/>
    </xf>
    <xf numFmtId="0" fontId="7" fillId="5" borderId="20" xfId="0" applyFont="1" applyFill="1" applyBorder="1" applyAlignment="1">
      <alignment horizontal="left" vertical="center" wrapText="1"/>
    </xf>
    <xf numFmtId="4" fontId="9" fillId="2" borderId="35" xfId="0" applyNumberFormat="1" applyFont="1" applyFill="1" applyBorder="1" applyAlignment="1">
      <alignment horizontal="center"/>
    </xf>
    <xf numFmtId="0" fontId="9" fillId="2" borderId="37" xfId="0" applyFont="1" applyFill="1" applyBorder="1" applyAlignment="1">
      <alignment horizontal="left" vertical="top" wrapText="1"/>
    </xf>
    <xf numFmtId="4" fontId="9" fillId="2" borderId="37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left" vertical="top" wrapText="1"/>
    </xf>
    <xf numFmtId="4" fontId="7" fillId="5" borderId="17" xfId="0" applyNumberFormat="1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left" vertical="top" wrapText="1"/>
    </xf>
    <xf numFmtId="4" fontId="7" fillId="5" borderId="0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left" vertical="top" wrapText="1"/>
    </xf>
    <xf numFmtId="4" fontId="7" fillId="5" borderId="9" xfId="0" applyNumberFormat="1" applyFont="1" applyFill="1" applyBorder="1" applyAlignment="1">
      <alignment horizontal="center" vertical="center"/>
    </xf>
    <xf numFmtId="4" fontId="7" fillId="5" borderId="33" xfId="0" applyNumberFormat="1" applyFont="1" applyFill="1" applyBorder="1" applyAlignment="1">
      <alignment horizontal="center" vertical="center"/>
    </xf>
    <xf numFmtId="4" fontId="7" fillId="5" borderId="12" xfId="0" applyNumberFormat="1" applyFont="1" applyFill="1" applyBorder="1" applyAlignment="1">
      <alignment horizontal="center" wrapText="1"/>
    </xf>
    <xf numFmtId="0" fontId="9" fillId="2" borderId="30" xfId="0" applyFont="1" applyFill="1" applyBorder="1" applyAlignment="1">
      <alignment horizontal="left" vertical="top" wrapText="1"/>
    </xf>
    <xf numFmtId="4" fontId="9" fillId="2" borderId="25" xfId="0" applyNumberFormat="1" applyFont="1" applyFill="1" applyBorder="1" applyAlignment="1">
      <alignment horizontal="center"/>
    </xf>
    <xf numFmtId="0" fontId="7" fillId="5" borderId="29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 wrapText="1"/>
    </xf>
    <xf numFmtId="4" fontId="7" fillId="5" borderId="43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left" vertical="top" wrapText="1"/>
    </xf>
    <xf numFmtId="4" fontId="7" fillId="5" borderId="26" xfId="0" applyNumberFormat="1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left" vertical="top" wrapText="1"/>
    </xf>
    <xf numFmtId="4" fontId="7" fillId="5" borderId="23" xfId="0" applyNumberFormat="1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left"/>
    </xf>
    <xf numFmtId="4" fontId="7" fillId="5" borderId="21" xfId="0" applyNumberFormat="1" applyFont="1" applyFill="1" applyBorder="1" applyAlignment="1">
      <alignment horizontal="center"/>
    </xf>
    <xf numFmtId="4" fontId="9" fillId="2" borderId="3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4" fontId="9" fillId="2" borderId="2" xfId="0" applyNumberFormat="1" applyFont="1" applyFill="1" applyBorder="1" applyAlignment="1">
      <alignment vertical="center"/>
    </xf>
    <xf numFmtId="0" fontId="9" fillId="5" borderId="6" xfId="0" applyFont="1" applyFill="1" applyBorder="1" applyAlignment="1">
      <alignment horizontal="left" vertical="center" wrapText="1"/>
    </xf>
    <xf numFmtId="4" fontId="9" fillId="5" borderId="20" xfId="0" applyNumberFormat="1" applyFont="1" applyFill="1" applyBorder="1" applyAlignment="1">
      <alignment vertical="center"/>
    </xf>
    <xf numFmtId="4" fontId="7" fillId="2" borderId="8" xfId="0" applyNumberFormat="1" applyFont="1" applyFill="1" applyBorder="1" applyAlignment="1">
      <alignment vertical="center"/>
    </xf>
    <xf numFmtId="4" fontId="7" fillId="2" borderId="5" xfId="0" applyNumberFormat="1" applyFont="1" applyFill="1" applyBorder="1" applyAlignment="1">
      <alignment vertical="center"/>
    </xf>
    <xf numFmtId="4" fontId="7" fillId="2" borderId="11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horizontal="left" wrapText="1"/>
    </xf>
    <xf numFmtId="4" fontId="9" fillId="2" borderId="4" xfId="0" applyNumberFormat="1" applyFont="1" applyFill="1" applyBorder="1" applyAlignment="1">
      <alignment horizontal="center"/>
    </xf>
    <xf numFmtId="4" fontId="7" fillId="5" borderId="20" xfId="0" applyNumberFormat="1" applyFont="1" applyFill="1" applyBorder="1" applyAlignment="1">
      <alignment horizontal="center" vertical="center" wrapText="1"/>
    </xf>
    <xf numFmtId="4" fontId="9" fillId="2" borderId="32" xfId="0" applyNumberFormat="1" applyFont="1" applyFill="1" applyBorder="1" applyAlignment="1">
      <alignment vertical="center"/>
    </xf>
    <xf numFmtId="4" fontId="9" fillId="2" borderId="39" xfId="0" applyNumberFormat="1" applyFont="1" applyFill="1" applyBorder="1" applyAlignment="1">
      <alignment vertical="center"/>
    </xf>
    <xf numFmtId="0" fontId="7" fillId="5" borderId="7" xfId="0" applyFont="1" applyFill="1" applyBorder="1" applyAlignment="1">
      <alignment horizontal="left" wrapText="1"/>
    </xf>
    <xf numFmtId="0" fontId="9" fillId="2" borderId="38" xfId="0" applyFont="1" applyFill="1" applyBorder="1" applyAlignment="1">
      <alignment horizontal="left" vertical="top" wrapText="1"/>
    </xf>
    <xf numFmtId="4" fontId="7" fillId="2" borderId="2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 wrapText="1"/>
    </xf>
    <xf numFmtId="4" fontId="7" fillId="5" borderId="27" xfId="0" applyNumberFormat="1" applyFont="1" applyFill="1" applyBorder="1" applyAlignment="1">
      <alignment horizontal="center" vertical="center"/>
    </xf>
    <xf numFmtId="4" fontId="9" fillId="2" borderId="24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top" wrapText="1"/>
    </xf>
    <xf numFmtId="0" fontId="7" fillId="5" borderId="20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/>
    </xf>
    <xf numFmtId="4" fontId="7" fillId="5" borderId="6" xfId="0" applyNumberFormat="1" applyFont="1" applyFill="1" applyBorder="1" applyAlignment="1">
      <alignment horizontal="center"/>
    </xf>
    <xf numFmtId="4" fontId="7" fillId="5" borderId="41" xfId="0" applyNumberFormat="1" applyFont="1" applyFill="1" applyBorder="1" applyAlignment="1">
      <alignment horizontal="center"/>
    </xf>
    <xf numFmtId="4" fontId="7" fillId="5" borderId="27" xfId="0" applyNumberFormat="1" applyFont="1" applyFill="1" applyBorder="1" applyAlignment="1">
      <alignment horizontal="center"/>
    </xf>
    <xf numFmtId="4" fontId="7" fillId="2" borderId="32" xfId="0" applyNumberFormat="1" applyFont="1" applyFill="1" applyBorder="1" applyAlignment="1">
      <alignment horizontal="center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4" fontId="7" fillId="2" borderId="37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left" vertical="top" wrapText="1"/>
    </xf>
    <xf numFmtId="4" fontId="7" fillId="2" borderId="31" xfId="0" applyNumberFormat="1" applyFont="1" applyFill="1" applyBorder="1" applyAlignment="1">
      <alignment horizontal="center" vertical="center"/>
    </xf>
    <xf numFmtId="4" fontId="9" fillId="5" borderId="43" xfId="0" applyNumberFormat="1" applyFont="1" applyFill="1" applyBorder="1" applyAlignment="1">
      <alignment horizontal="center" vertical="center"/>
    </xf>
    <xf numFmtId="4" fontId="9" fillId="5" borderId="36" xfId="0" applyNumberFormat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left" wrapText="1"/>
    </xf>
    <xf numFmtId="0" fontId="7" fillId="2" borderId="28" xfId="0" applyFont="1" applyFill="1" applyBorder="1" applyAlignment="1">
      <alignment horizontal="left" wrapText="1"/>
    </xf>
    <xf numFmtId="4" fontId="7" fillId="2" borderId="28" xfId="0" applyNumberFormat="1" applyFont="1" applyFill="1" applyBorder="1" applyAlignment="1">
      <alignment horizontal="center" vertical="center"/>
    </xf>
    <xf numFmtId="4" fontId="7" fillId="5" borderId="42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/>
    </xf>
    <xf numFmtId="0" fontId="9" fillId="2" borderId="32" xfId="0" applyFont="1" applyFill="1" applyBorder="1"/>
    <xf numFmtId="0" fontId="7" fillId="5" borderId="41" xfId="0" applyFont="1" applyFill="1" applyBorder="1" applyAlignment="1">
      <alignment horizontal="left" wrapText="1"/>
    </xf>
    <xf numFmtId="0" fontId="7" fillId="5" borderId="2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left"/>
    </xf>
    <xf numFmtId="4" fontId="9" fillId="2" borderId="42" xfId="0" applyNumberFormat="1" applyFont="1" applyFill="1" applyBorder="1" applyAlignment="1">
      <alignment horizontal="center" vertical="center"/>
    </xf>
    <xf numFmtId="0" fontId="9" fillId="2" borderId="39" xfId="0" applyFont="1" applyFill="1" applyBorder="1"/>
    <xf numFmtId="0" fontId="7" fillId="5" borderId="29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left" wrapText="1"/>
    </xf>
    <xf numFmtId="0" fontId="9" fillId="2" borderId="28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 vertical="center"/>
    </xf>
    <xf numFmtId="4" fontId="7" fillId="5" borderId="38" xfId="0" applyNumberFormat="1" applyFont="1" applyFill="1" applyBorder="1" applyAlignment="1">
      <alignment horizontal="center"/>
    </xf>
    <xf numFmtId="0" fontId="9" fillId="2" borderId="29" xfId="0" applyFont="1" applyFill="1" applyBorder="1"/>
    <xf numFmtId="0" fontId="7" fillId="5" borderId="0" xfId="0" applyFont="1" applyFill="1" applyBorder="1" applyAlignment="1">
      <alignment horizontal="left"/>
    </xf>
    <xf numFmtId="4" fontId="7" fillId="5" borderId="0" xfId="0" applyNumberFormat="1" applyFont="1" applyFill="1" applyBorder="1" applyAlignment="1">
      <alignment horizontal="center"/>
    </xf>
    <xf numFmtId="4" fontId="7" fillId="5" borderId="42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>
      <alignment horizontal="center"/>
    </xf>
    <xf numFmtId="0" fontId="9" fillId="2" borderId="28" xfId="0" applyFont="1" applyFill="1" applyBorder="1"/>
    <xf numFmtId="0" fontId="7" fillId="5" borderId="29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left"/>
    </xf>
    <xf numFmtId="2" fontId="9" fillId="2" borderId="28" xfId="0" applyNumberFormat="1" applyFont="1" applyFill="1" applyBorder="1" applyAlignment="1">
      <alignment horizontal="center"/>
    </xf>
    <xf numFmtId="2" fontId="9" fillId="2" borderId="38" xfId="0" applyNumberFormat="1" applyFont="1" applyFill="1" applyBorder="1" applyAlignment="1">
      <alignment horizontal="center"/>
    </xf>
    <xf numFmtId="0" fontId="7" fillId="5" borderId="38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/>
    </xf>
    <xf numFmtId="0" fontId="11" fillId="2" borderId="0" xfId="0" applyFont="1" applyFill="1" applyAlignment="1">
      <alignment vertical="top" wrapText="1"/>
    </xf>
    <xf numFmtId="0" fontId="7" fillId="0" borderId="38" xfId="0" applyFont="1" applyFill="1" applyBorder="1" applyAlignment="1">
      <alignment horizontal="left" wrapText="1"/>
    </xf>
    <xf numFmtId="4" fontId="7" fillId="0" borderId="29" xfId="0" applyNumberFormat="1" applyFont="1" applyFill="1" applyBorder="1" applyAlignment="1">
      <alignment horizontal="center"/>
    </xf>
    <xf numFmtId="4" fontId="7" fillId="0" borderId="38" xfId="0" applyNumberFormat="1" applyFont="1" applyFill="1" applyBorder="1" applyAlignment="1">
      <alignment horizontal="center"/>
    </xf>
    <xf numFmtId="4" fontId="7" fillId="0" borderId="41" xfId="0" applyNumberFormat="1" applyFont="1" applyFill="1" applyBorder="1" applyAlignment="1">
      <alignment horizontal="center"/>
    </xf>
    <xf numFmtId="4" fontId="7" fillId="0" borderId="20" xfId="0" applyNumberFormat="1" applyFont="1" applyFill="1" applyBorder="1" applyAlignment="1">
      <alignment horizontal="center"/>
    </xf>
    <xf numFmtId="0" fontId="9" fillId="0" borderId="29" xfId="0" applyFont="1" applyFill="1" applyBorder="1"/>
    <xf numFmtId="0" fontId="7" fillId="0" borderId="0" xfId="0" applyFont="1" applyFill="1" applyBorder="1" applyAlignment="1">
      <alignment horizontal="left"/>
    </xf>
    <xf numFmtId="4" fontId="7" fillId="0" borderId="28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7" fillId="0" borderId="42" xfId="0" applyNumberFormat="1" applyFont="1" applyFill="1" applyBorder="1" applyAlignment="1">
      <alignment horizontal="center"/>
    </xf>
    <xf numFmtId="4" fontId="7" fillId="0" borderId="39" xfId="0" applyNumberFormat="1" applyFont="1" applyFill="1" applyBorder="1" applyAlignment="1">
      <alignment horizontal="center"/>
    </xf>
    <xf numFmtId="0" fontId="9" fillId="0" borderId="28" xfId="0" applyFont="1" applyFill="1" applyBorder="1"/>
    <xf numFmtId="4" fontId="7" fillId="0" borderId="7" xfId="0" applyNumberFormat="1" applyFont="1" applyFill="1" applyBorder="1" applyAlignment="1">
      <alignment horizontal="center" vertical="center"/>
    </xf>
    <xf numFmtId="4" fontId="9" fillId="0" borderId="16" xfId="0" applyNumberFormat="1" applyFont="1" applyFill="1" applyBorder="1" applyAlignment="1">
      <alignment vertical="center"/>
    </xf>
    <xf numFmtId="0" fontId="9" fillId="0" borderId="30" xfId="0" applyFont="1" applyFill="1" applyBorder="1" applyAlignment="1">
      <alignment horizontal="left" wrapText="1"/>
    </xf>
    <xf numFmtId="4" fontId="7" fillId="0" borderId="30" xfId="0" applyNumberFormat="1" applyFont="1" applyFill="1" applyBorder="1" applyAlignment="1">
      <alignment horizontal="center" vertical="center"/>
    </xf>
    <xf numFmtId="4" fontId="9" fillId="0" borderId="25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top" wrapText="1"/>
    </xf>
    <xf numFmtId="4" fontId="7" fillId="0" borderId="6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left"/>
    </xf>
    <xf numFmtId="4" fontId="9" fillId="0" borderId="28" xfId="0" applyNumberFormat="1" applyFont="1" applyFill="1" applyBorder="1" applyAlignment="1">
      <alignment horizontal="center"/>
    </xf>
    <xf numFmtId="4" fontId="9" fillId="0" borderId="38" xfId="0" applyNumberFormat="1" applyFont="1" applyFill="1" applyBorder="1" applyAlignment="1">
      <alignment horizontal="center"/>
    </xf>
    <xf numFmtId="2" fontId="9" fillId="0" borderId="28" xfId="0" applyNumberFormat="1" applyFont="1" applyFill="1" applyBorder="1" applyAlignment="1">
      <alignment horizontal="center"/>
    </xf>
    <xf numFmtId="2" fontId="9" fillId="0" borderId="38" xfId="0" applyNumberFormat="1" applyFont="1" applyFill="1" applyBorder="1" applyAlignment="1">
      <alignment horizontal="center"/>
    </xf>
    <xf numFmtId="4" fontId="7" fillId="2" borderId="18" xfId="0" applyNumberFormat="1" applyFont="1" applyFill="1" applyBorder="1" applyAlignment="1">
      <alignment horizontal="center" vertical="center"/>
    </xf>
    <xf numFmtId="4" fontId="7" fillId="2" borderId="35" xfId="0" applyNumberFormat="1" applyFont="1" applyFill="1" applyBorder="1" applyAlignment="1">
      <alignment horizontal="center" vertical="center"/>
    </xf>
    <xf numFmtId="4" fontId="7" fillId="3" borderId="2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4" fontId="7" fillId="0" borderId="27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9" fillId="0" borderId="27" xfId="0" applyNumberFormat="1" applyFont="1" applyFill="1" applyBorder="1" applyAlignment="1">
      <alignment vertical="center"/>
    </xf>
    <xf numFmtId="0" fontId="9" fillId="0" borderId="39" xfId="0" applyFont="1" applyFill="1" applyBorder="1"/>
    <xf numFmtId="0" fontId="9" fillId="0" borderId="28" xfId="0" applyFont="1" applyFill="1" applyBorder="1" applyAlignment="1">
      <alignment horizontal="left"/>
    </xf>
    <xf numFmtId="4" fontId="7" fillId="3" borderId="16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2" fillId="2" borderId="27" xfId="0" applyNumberFormat="1" applyFont="1" applyFill="1" applyBorder="1" applyAlignment="1">
      <alignment horizontal="center" vertical="center"/>
    </xf>
    <xf numFmtId="4" fontId="13" fillId="2" borderId="27" xfId="0" applyNumberFormat="1" applyFont="1" applyFill="1" applyBorder="1" applyAlignment="1">
      <alignment horizontal="center" vertical="center"/>
    </xf>
    <xf numFmtId="4" fontId="13" fillId="3" borderId="27" xfId="0" applyNumberFormat="1" applyFont="1" applyFill="1" applyBorder="1" applyAlignment="1">
      <alignment horizontal="center" vertical="center"/>
    </xf>
    <xf numFmtId="4" fontId="12" fillId="2" borderId="26" xfId="0" applyNumberFormat="1" applyFont="1" applyFill="1" applyBorder="1" applyAlignment="1">
      <alignment horizontal="center" vertical="center"/>
    </xf>
    <xf numFmtId="4" fontId="12" fillId="2" borderId="28" xfId="0" applyNumberFormat="1" applyFont="1" applyFill="1" applyBorder="1" applyAlignment="1">
      <alignment horizontal="center" vertical="center"/>
    </xf>
    <xf numFmtId="4" fontId="12" fillId="2" borderId="38" xfId="0" applyNumberFormat="1" applyFont="1" applyFill="1" applyBorder="1" applyAlignment="1">
      <alignment horizontal="center" vertical="center"/>
    </xf>
    <xf numFmtId="4" fontId="12" fillId="2" borderId="7" xfId="0" applyNumberFormat="1" applyFont="1" applyFill="1" applyBorder="1" applyAlignment="1">
      <alignment horizontal="center" vertical="center"/>
    </xf>
    <xf numFmtId="4" fontId="12" fillId="2" borderId="43" xfId="0" applyNumberFormat="1" applyFont="1" applyFill="1" applyBorder="1" applyAlignment="1">
      <alignment horizontal="center" vertical="center"/>
    </xf>
    <xf numFmtId="4" fontId="12" fillId="2" borderId="16" xfId="0" applyNumberFormat="1" applyFont="1" applyFill="1" applyBorder="1" applyAlignment="1">
      <alignment horizontal="center" vertical="center"/>
    </xf>
    <xf numFmtId="4" fontId="12" fillId="2" borderId="30" xfId="0" applyNumberFormat="1" applyFont="1" applyFill="1" applyBorder="1" applyAlignment="1">
      <alignment horizontal="center" vertical="center"/>
    </xf>
    <xf numFmtId="4" fontId="12" fillId="2" borderId="34" xfId="0" applyNumberFormat="1" applyFont="1" applyFill="1" applyBorder="1" applyAlignment="1">
      <alignment horizontal="center" vertical="center"/>
    </xf>
    <xf numFmtId="4" fontId="12" fillId="2" borderId="25" xfId="0" applyNumberFormat="1" applyFont="1" applyFill="1" applyBorder="1" applyAlignment="1">
      <alignment horizontal="center" vertical="center"/>
    </xf>
    <xf numFmtId="4" fontId="12" fillId="3" borderId="25" xfId="0" applyNumberFormat="1" applyFont="1" applyFill="1" applyBorder="1" applyAlignment="1">
      <alignment horizontal="center" vertical="center"/>
    </xf>
    <xf numFmtId="4" fontId="12" fillId="3" borderId="27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/>
    </xf>
    <xf numFmtId="4" fontId="12" fillId="2" borderId="26" xfId="0" applyNumberFormat="1" applyFont="1" applyFill="1" applyBorder="1" applyAlignment="1">
      <alignment horizontal="center"/>
    </xf>
    <xf numFmtId="4" fontId="12" fillId="2" borderId="27" xfId="0" applyNumberFormat="1" applyFont="1" applyFill="1" applyBorder="1" applyAlignment="1">
      <alignment horizontal="center"/>
    </xf>
    <xf numFmtId="4" fontId="12" fillId="3" borderId="27" xfId="0" applyNumberFormat="1" applyFont="1" applyFill="1" applyBorder="1" applyAlignment="1">
      <alignment horizontal="center"/>
    </xf>
    <xf numFmtId="4" fontId="12" fillId="2" borderId="17" xfId="0" applyNumberFormat="1" applyFont="1" applyFill="1" applyBorder="1" applyAlignment="1">
      <alignment horizontal="center"/>
    </xf>
    <xf numFmtId="4" fontId="12" fillId="2" borderId="36" xfId="0" applyNumberFormat="1" applyFont="1" applyFill="1" applyBorder="1" applyAlignment="1">
      <alignment horizontal="center"/>
    </xf>
    <xf numFmtId="4" fontId="12" fillId="2" borderId="13" xfId="0" applyNumberFormat="1" applyFont="1" applyFill="1" applyBorder="1" applyAlignment="1">
      <alignment horizontal="center"/>
    </xf>
    <xf numFmtId="4" fontId="12" fillId="3" borderId="13" xfId="0" applyNumberFormat="1" applyFont="1" applyFill="1" applyBorder="1" applyAlignment="1">
      <alignment horizontal="center"/>
    </xf>
    <xf numFmtId="4" fontId="12" fillId="2" borderId="38" xfId="0" applyNumberFormat="1" applyFont="1" applyFill="1" applyBorder="1" applyAlignment="1">
      <alignment horizontal="center"/>
    </xf>
    <xf numFmtId="4" fontId="12" fillId="2" borderId="42" xfId="0" applyNumberFormat="1" applyFont="1" applyFill="1" applyBorder="1" applyAlignment="1">
      <alignment horizontal="center"/>
    </xf>
    <xf numFmtId="4" fontId="12" fillId="2" borderId="28" xfId="0" applyNumberFormat="1" applyFont="1" applyFill="1" applyBorder="1" applyAlignment="1">
      <alignment horizontal="center"/>
    </xf>
    <xf numFmtId="4" fontId="12" fillId="2" borderId="39" xfId="0" applyNumberFormat="1" applyFont="1" applyFill="1" applyBorder="1" applyAlignment="1">
      <alignment horizontal="center"/>
    </xf>
    <xf numFmtId="4" fontId="12" fillId="3" borderId="28" xfId="0" applyNumberFormat="1" applyFont="1" applyFill="1" applyBorder="1" applyAlignment="1">
      <alignment horizontal="center"/>
    </xf>
    <xf numFmtId="4" fontId="12" fillId="2" borderId="32" xfId="0" applyNumberFormat="1" applyFont="1" applyFill="1" applyBorder="1" applyAlignment="1">
      <alignment horizontal="center"/>
    </xf>
    <xf numFmtId="4" fontId="12" fillId="2" borderId="31" xfId="0" applyNumberFormat="1" applyFont="1" applyFill="1" applyBorder="1" applyAlignment="1">
      <alignment horizontal="center" vertical="center"/>
    </xf>
    <xf numFmtId="4" fontId="12" fillId="3" borderId="28" xfId="0" applyNumberFormat="1" applyFont="1" applyFill="1" applyBorder="1" applyAlignment="1">
      <alignment horizontal="center" vertical="center"/>
    </xf>
    <xf numFmtId="4" fontId="12" fillId="2" borderId="39" xfId="0" applyNumberFormat="1" applyFont="1" applyFill="1" applyBorder="1" applyAlignment="1">
      <alignment horizontal="center" vertical="center"/>
    </xf>
    <xf numFmtId="4" fontId="12" fillId="2" borderId="32" xfId="0" applyNumberFormat="1" applyFont="1" applyFill="1" applyBorder="1" applyAlignment="1">
      <alignment horizontal="center" vertical="center"/>
    </xf>
    <xf numFmtId="4" fontId="6" fillId="2" borderId="27" xfId="0" applyNumberFormat="1" applyFont="1" applyFill="1" applyBorder="1" applyAlignment="1">
      <alignment horizontal="center" vertical="center"/>
    </xf>
    <xf numFmtId="4" fontId="6" fillId="2" borderId="13" xfId="0" applyNumberFormat="1" applyFont="1" applyFill="1" applyBorder="1" applyAlignment="1">
      <alignment horizontal="center" vertical="center"/>
    </xf>
    <xf numFmtId="4" fontId="12" fillId="2" borderId="17" xfId="0" applyNumberFormat="1" applyFont="1" applyFill="1" applyBorder="1" applyAlignment="1">
      <alignment horizontal="center" vertical="center"/>
    </xf>
    <xf numFmtId="4" fontId="12" fillId="2" borderId="13" xfId="0" applyNumberFormat="1" applyFont="1" applyFill="1" applyBorder="1" applyAlignment="1">
      <alignment horizontal="center" vertical="center"/>
    </xf>
    <xf numFmtId="4" fontId="12" fillId="2" borderId="19" xfId="0" applyNumberFormat="1" applyFont="1" applyFill="1" applyBorder="1" applyAlignment="1">
      <alignment horizontal="center" vertical="center"/>
    </xf>
    <xf numFmtId="4" fontId="6" fillId="2" borderId="30" xfId="0" applyNumberFormat="1" applyFont="1" applyFill="1" applyBorder="1" applyAlignment="1">
      <alignment horizontal="center" vertical="center"/>
    </xf>
    <xf numFmtId="4" fontId="6" fillId="2" borderId="16" xfId="0" applyNumberFormat="1" applyFont="1" applyFill="1" applyBorder="1" applyAlignment="1">
      <alignment horizontal="center" vertical="center"/>
    </xf>
    <xf numFmtId="4" fontId="12" fillId="2" borderId="37" xfId="0" applyNumberFormat="1" applyFont="1" applyFill="1" applyBorder="1" applyAlignment="1">
      <alignment horizontal="center" vertical="center"/>
    </xf>
    <xf numFmtId="4" fontId="12" fillId="2" borderId="36" xfId="0" applyNumberFormat="1" applyFont="1" applyFill="1" applyBorder="1" applyAlignment="1">
      <alignment horizontal="center" vertical="center"/>
    </xf>
    <xf numFmtId="4" fontId="6" fillId="2" borderId="38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4" fontId="12" fillId="2" borderId="22" xfId="0" applyNumberFormat="1" applyFont="1" applyFill="1" applyBorder="1" applyAlignment="1">
      <alignment horizontal="center" vertical="center"/>
    </xf>
    <xf numFmtId="4" fontId="12" fillId="2" borderId="4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/>
    </xf>
    <xf numFmtId="4" fontId="12" fillId="2" borderId="12" xfId="0" applyNumberFormat="1" applyFont="1" applyFill="1" applyBorder="1" applyAlignment="1">
      <alignment horizontal="center" vertical="center"/>
    </xf>
    <xf numFmtId="4" fontId="12" fillId="2" borderId="33" xfId="0" applyNumberFormat="1" applyFont="1" applyFill="1" applyBorder="1" applyAlignment="1">
      <alignment horizontal="center" vertical="center"/>
    </xf>
    <xf numFmtId="4" fontId="12" fillId="2" borderId="18" xfId="0" applyNumberFormat="1" applyFont="1" applyFill="1" applyBorder="1" applyAlignment="1">
      <alignment horizontal="center" vertical="center"/>
    </xf>
    <xf numFmtId="4" fontId="12" fillId="2" borderId="42" xfId="0" applyNumberFormat="1" applyFont="1" applyFill="1" applyBorder="1" applyAlignment="1">
      <alignment horizontal="center" vertical="center"/>
    </xf>
    <xf numFmtId="4" fontId="12" fillId="0" borderId="28" xfId="0" applyNumberFormat="1" applyFont="1" applyFill="1" applyBorder="1" applyAlignment="1">
      <alignment horizontal="center"/>
    </xf>
    <xf numFmtId="4" fontId="12" fillId="0" borderId="38" xfId="0" applyNumberFormat="1" applyFont="1" applyFill="1" applyBorder="1" applyAlignment="1">
      <alignment horizontal="center"/>
    </xf>
    <xf numFmtId="2" fontId="12" fillId="0" borderId="28" xfId="0" applyNumberFormat="1" applyFont="1" applyFill="1" applyBorder="1" applyAlignment="1">
      <alignment horizontal="center"/>
    </xf>
    <xf numFmtId="2" fontId="12" fillId="0" borderId="38" xfId="0" applyNumberFormat="1" applyFont="1" applyFill="1" applyBorder="1" applyAlignment="1">
      <alignment horizontal="center"/>
    </xf>
    <xf numFmtId="2" fontId="7" fillId="0" borderId="28" xfId="0" applyNumberFormat="1" applyFont="1" applyFill="1" applyBorder="1" applyAlignment="1">
      <alignment horizontal="center"/>
    </xf>
    <xf numFmtId="2" fontId="7" fillId="0" borderId="38" xfId="0" applyNumberFormat="1" applyFont="1" applyFill="1" applyBorder="1" applyAlignment="1">
      <alignment horizontal="center"/>
    </xf>
    <xf numFmtId="4" fontId="14" fillId="2" borderId="7" xfId="0" applyNumberFormat="1" applyFont="1" applyFill="1" applyBorder="1" applyAlignment="1">
      <alignment horizontal="center" vertical="center"/>
    </xf>
    <xf numFmtId="4" fontId="14" fillId="2" borderId="33" xfId="0" applyNumberFormat="1" applyFont="1" applyFill="1" applyBorder="1" applyAlignment="1">
      <alignment horizontal="center" vertical="center"/>
    </xf>
    <xf numFmtId="4" fontId="14" fillId="2" borderId="12" xfId="0" applyNumberFormat="1" applyFont="1" applyFill="1" applyBorder="1" applyAlignment="1">
      <alignment horizontal="center" vertical="center"/>
    </xf>
    <xf numFmtId="4" fontId="14" fillId="2" borderId="9" xfId="0" applyNumberFormat="1" applyFont="1" applyFill="1" applyBorder="1" applyAlignment="1">
      <alignment horizontal="center" vertical="center"/>
    </xf>
    <xf numFmtId="4" fontId="14" fillId="0" borderId="12" xfId="0" applyNumberFormat="1" applyFont="1" applyFill="1" applyBorder="1" applyAlignment="1">
      <alignment horizontal="center" vertical="center"/>
    </xf>
    <xf numFmtId="4" fontId="14" fillId="2" borderId="4" xfId="0" applyNumberFormat="1" applyFont="1" applyFill="1" applyBorder="1" applyAlignment="1">
      <alignment horizontal="center"/>
    </xf>
    <xf numFmtId="4" fontId="14" fillId="2" borderId="40" xfId="0" applyNumberFormat="1" applyFont="1" applyFill="1" applyBorder="1" applyAlignment="1">
      <alignment horizontal="center"/>
    </xf>
    <xf numFmtId="4" fontId="14" fillId="2" borderId="22" xfId="0" applyNumberFormat="1" applyFont="1" applyFill="1" applyBorder="1" applyAlignment="1">
      <alignment horizontal="center"/>
    </xf>
    <xf numFmtId="4" fontId="14" fillId="0" borderId="22" xfId="0" applyNumberFormat="1" applyFont="1" applyFill="1" applyBorder="1" applyAlignment="1">
      <alignment horizontal="center"/>
    </xf>
    <xf numFmtId="4" fontId="14" fillId="2" borderId="30" xfId="0" applyNumberFormat="1" applyFont="1" applyFill="1" applyBorder="1" applyAlignment="1">
      <alignment horizontal="center"/>
    </xf>
    <xf numFmtId="4" fontId="14" fillId="2" borderId="36" xfId="0" applyNumberFormat="1" applyFont="1" applyFill="1" applyBorder="1" applyAlignment="1">
      <alignment horizontal="center"/>
    </xf>
    <xf numFmtId="4" fontId="14" fillId="2" borderId="13" xfId="0" applyNumberFormat="1" applyFont="1" applyFill="1" applyBorder="1" applyAlignment="1">
      <alignment horizontal="center"/>
    </xf>
    <xf numFmtId="4" fontId="14" fillId="2" borderId="17" xfId="0" applyNumberFormat="1" applyFont="1" applyFill="1" applyBorder="1" applyAlignment="1">
      <alignment horizontal="center"/>
    </xf>
    <xf numFmtId="4" fontId="14" fillId="0" borderId="13" xfId="0" applyNumberFormat="1" applyFont="1" applyFill="1" applyBorder="1" applyAlignment="1">
      <alignment horizontal="center"/>
    </xf>
    <xf numFmtId="4" fontId="14" fillId="2" borderId="4" xfId="0" applyNumberFormat="1" applyFont="1" applyFill="1" applyBorder="1" applyAlignment="1">
      <alignment horizontal="center" vertical="center"/>
    </xf>
    <xf numFmtId="4" fontId="14" fillId="2" borderId="22" xfId="0" applyNumberFormat="1" applyFont="1" applyFill="1" applyBorder="1" applyAlignment="1">
      <alignment horizontal="center" vertical="center"/>
    </xf>
    <xf numFmtId="4" fontId="14" fillId="2" borderId="30" xfId="0" applyNumberFormat="1" applyFont="1" applyFill="1" applyBorder="1" applyAlignment="1">
      <alignment horizontal="center" vertical="center"/>
    </xf>
    <xf numFmtId="4" fontId="14" fillId="2" borderId="13" xfId="0" applyNumberFormat="1" applyFont="1" applyFill="1" applyBorder="1" applyAlignment="1">
      <alignment horizontal="center" vertical="center"/>
    </xf>
    <xf numFmtId="4" fontId="14" fillId="5" borderId="16" xfId="0" applyNumberFormat="1" applyFont="1" applyFill="1" applyBorder="1" applyAlignment="1">
      <alignment horizontal="center" vertical="center"/>
    </xf>
    <xf numFmtId="4" fontId="14" fillId="2" borderId="18" xfId="0" applyNumberFormat="1" applyFont="1" applyFill="1" applyBorder="1" applyAlignment="1">
      <alignment horizontal="center" vertical="center"/>
    </xf>
    <xf numFmtId="4" fontId="15" fillId="2" borderId="8" xfId="0" applyNumberFormat="1" applyFont="1" applyFill="1" applyBorder="1" applyAlignment="1">
      <alignment vertical="center"/>
    </xf>
    <xf numFmtId="4" fontId="14" fillId="5" borderId="22" xfId="0" applyNumberFormat="1" applyFont="1" applyFill="1" applyBorder="1" applyAlignment="1">
      <alignment horizontal="center" vertical="center"/>
    </xf>
    <xf numFmtId="4" fontId="14" fillId="2" borderId="40" xfId="0" applyNumberFormat="1" applyFont="1" applyFill="1" applyBorder="1" applyAlignment="1">
      <alignment horizontal="center" vertical="center"/>
    </xf>
    <xf numFmtId="4" fontId="14" fillId="2" borderId="35" xfId="0" applyNumberFormat="1" applyFont="1" applyFill="1" applyBorder="1" applyAlignment="1">
      <alignment horizontal="center" vertical="center"/>
    </xf>
    <xf numFmtId="4" fontId="15" fillId="2" borderId="5" xfId="0" applyNumberFormat="1" applyFont="1" applyFill="1" applyBorder="1" applyAlignment="1">
      <alignment vertical="center"/>
    </xf>
    <xf numFmtId="4" fontId="14" fillId="5" borderId="25" xfId="0" applyNumberFormat="1" applyFont="1" applyFill="1" applyBorder="1" applyAlignment="1">
      <alignment horizontal="center" vertical="center"/>
    </xf>
    <xf numFmtId="4" fontId="14" fillId="2" borderId="36" xfId="0" applyNumberFormat="1" applyFont="1" applyFill="1" applyBorder="1" applyAlignment="1">
      <alignment horizontal="center" vertical="center"/>
    </xf>
    <xf numFmtId="4" fontId="14" fillId="2" borderId="17" xfId="0" applyNumberFormat="1" applyFont="1" applyFill="1" applyBorder="1" applyAlignment="1">
      <alignment horizontal="center" vertical="center"/>
    </xf>
    <xf numFmtId="4" fontId="14" fillId="2" borderId="19" xfId="0" applyNumberFormat="1" applyFont="1" applyFill="1" applyBorder="1" applyAlignment="1">
      <alignment horizontal="center" vertical="center"/>
    </xf>
    <xf numFmtId="4" fontId="15" fillId="2" borderId="11" xfId="0" applyNumberFormat="1" applyFont="1" applyFill="1" applyBorder="1" applyAlignment="1">
      <alignment vertical="center"/>
    </xf>
    <xf numFmtId="4" fontId="12" fillId="2" borderId="29" xfId="0" applyNumberFormat="1" applyFont="1" applyFill="1" applyBorder="1" applyAlignment="1">
      <alignment horizontal="center"/>
    </xf>
    <xf numFmtId="4" fontId="6" fillId="2" borderId="41" xfId="0" applyNumberFormat="1" applyFont="1" applyFill="1" applyBorder="1" applyAlignment="1">
      <alignment horizontal="center"/>
    </xf>
    <xf numFmtId="4" fontId="6" fillId="2" borderId="29" xfId="0" applyNumberFormat="1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top" wrapText="1"/>
    </xf>
    <xf numFmtId="0" fontId="9" fillId="2" borderId="47" xfId="0" applyFont="1" applyFill="1" applyBorder="1" applyAlignment="1">
      <alignment horizontal="left" vertical="top" wrapText="1"/>
    </xf>
    <xf numFmtId="0" fontId="7" fillId="4" borderId="41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0" fontId="7" fillId="0" borderId="41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20" xfId="0" applyFont="1" applyFill="1" applyBorder="1" applyAlignment="1">
      <alignment horizontal="center" wrapText="1"/>
    </xf>
    <xf numFmtId="0" fontId="7" fillId="0" borderId="4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4" fontId="9" fillId="5" borderId="23" xfId="0" applyNumberFormat="1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horizontal="center" vertical="center"/>
    </xf>
    <xf numFmtId="4" fontId="16" fillId="3" borderId="28" xfId="0" applyNumberFormat="1" applyFont="1" applyFill="1" applyBorder="1" applyAlignment="1">
      <alignment horizontal="center"/>
    </xf>
    <xf numFmtId="4" fontId="16" fillId="3" borderId="27" xfId="0" applyNumberFormat="1" applyFont="1" applyFill="1" applyBorder="1" applyAlignment="1">
      <alignment horizontal="center"/>
    </xf>
    <xf numFmtId="4" fontId="16" fillId="3" borderId="23" xfId="0" applyNumberFormat="1" applyFont="1" applyFill="1" applyBorder="1" applyAlignment="1">
      <alignment horizontal="center" vertical="center"/>
    </xf>
    <xf numFmtId="4" fontId="16" fillId="3" borderId="22" xfId="0" applyNumberFormat="1" applyFont="1" applyFill="1" applyBorder="1" applyAlignment="1">
      <alignment horizontal="center" vertical="center"/>
    </xf>
    <xf numFmtId="4" fontId="16" fillId="2" borderId="28" xfId="0" applyNumberFormat="1" applyFont="1" applyFill="1" applyBorder="1" applyAlignment="1">
      <alignment horizontal="center" vertical="center"/>
    </xf>
    <xf numFmtId="4" fontId="14" fillId="5" borderId="29" xfId="0" applyNumberFormat="1" applyFont="1" applyFill="1" applyBorder="1" applyAlignment="1">
      <alignment horizontal="center" vertical="center"/>
    </xf>
    <xf numFmtId="4" fontId="14" fillId="5" borderId="12" xfId="0" applyNumberFormat="1" applyFont="1" applyFill="1" applyBorder="1" applyAlignment="1">
      <alignment horizontal="center" vertical="center"/>
    </xf>
    <xf numFmtId="4" fontId="14" fillId="5" borderId="33" xfId="0" applyNumberFormat="1" applyFont="1" applyFill="1" applyBorder="1" applyAlignment="1">
      <alignment horizontal="center" vertical="center"/>
    </xf>
    <xf numFmtId="4" fontId="14" fillId="5" borderId="9" xfId="0" applyNumberFormat="1" applyFont="1" applyFill="1" applyBorder="1" applyAlignment="1">
      <alignment horizontal="center" vertical="center"/>
    </xf>
    <xf numFmtId="4" fontId="14" fillId="5" borderId="6" xfId="0" applyNumberFormat="1" applyFont="1" applyFill="1" applyBorder="1" applyAlignment="1">
      <alignment horizontal="center" vertical="center"/>
    </xf>
    <xf numFmtId="4" fontId="14" fillId="5" borderId="2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AE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6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8"/>
  <sheetViews>
    <sheetView tabSelected="1" view="pageBreakPreview" topLeftCell="A19" zoomScale="80" zoomScaleNormal="100" zoomScaleSheetLayoutView="80" workbookViewId="0">
      <selection activeCell="J156" sqref="J156"/>
    </sheetView>
  </sheetViews>
  <sheetFormatPr defaultRowHeight="12.75"/>
  <cols>
    <col min="1" max="1" width="6.85546875" style="15" customWidth="1"/>
    <col min="2" max="2" width="51.28515625" style="2" customWidth="1"/>
    <col min="3" max="3" width="16" style="14" customWidth="1"/>
    <col min="4" max="4" width="16" style="1" customWidth="1"/>
    <col min="5" max="5" width="15" customWidth="1"/>
    <col min="6" max="6" width="15.28515625" style="6" customWidth="1"/>
    <col min="7" max="8" width="15.28515625" style="7" customWidth="1"/>
    <col min="9" max="9" width="18.140625" style="17" customWidth="1"/>
    <col min="10" max="13" width="21.28515625" customWidth="1"/>
    <col min="14" max="14" width="29.140625" style="3" customWidth="1"/>
    <col min="15" max="15" width="9.140625" hidden="1" customWidth="1"/>
  </cols>
  <sheetData>
    <row r="1" spans="1:14" ht="69" customHeight="1">
      <c r="A1" s="8"/>
      <c r="B1" s="9"/>
      <c r="C1" s="10"/>
      <c r="D1" s="10"/>
      <c r="E1" s="506"/>
      <c r="F1" s="506"/>
      <c r="G1" s="506"/>
      <c r="H1" s="506"/>
      <c r="I1" s="8"/>
      <c r="J1" s="16"/>
      <c r="K1" s="16"/>
      <c r="L1" s="16"/>
      <c r="M1" s="16"/>
      <c r="N1" s="347" t="s">
        <v>154</v>
      </c>
    </row>
    <row r="2" spans="1:14" ht="18" customHeight="1">
      <c r="A2" s="507" t="s">
        <v>0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  <c r="M2" s="507"/>
      <c r="N2" s="507"/>
    </row>
    <row r="3" spans="1:14" ht="15.75">
      <c r="A3" s="507" t="s">
        <v>129</v>
      </c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7"/>
      <c r="M3" s="507"/>
      <c r="N3" s="507"/>
    </row>
    <row r="4" spans="1:14" ht="13.5" thickBot="1">
      <c r="A4" s="8"/>
      <c r="B4" s="9"/>
      <c r="C4" s="10"/>
      <c r="D4" s="10"/>
      <c r="E4" s="8"/>
      <c r="F4" s="11"/>
      <c r="G4" s="11"/>
      <c r="H4" s="11"/>
      <c r="I4" s="8"/>
      <c r="J4" s="8"/>
      <c r="K4" s="8"/>
      <c r="L4" s="8"/>
      <c r="M4" s="8"/>
      <c r="N4" s="8"/>
    </row>
    <row r="5" spans="1:14" ht="30.75" customHeight="1" thickBot="1">
      <c r="A5" s="511" t="s">
        <v>1</v>
      </c>
      <c r="B5" s="513" t="s">
        <v>2</v>
      </c>
      <c r="C5" s="508" t="s">
        <v>161</v>
      </c>
      <c r="D5" s="509"/>
      <c r="E5" s="509"/>
      <c r="F5" s="509"/>
      <c r="G5" s="509"/>
      <c r="H5" s="509"/>
      <c r="I5" s="509"/>
      <c r="J5" s="509"/>
      <c r="K5" s="509"/>
      <c r="L5" s="509"/>
      <c r="M5" s="510"/>
      <c r="N5" s="515" t="s">
        <v>3</v>
      </c>
    </row>
    <row r="6" spans="1:14" ht="39" customHeight="1" thickBot="1">
      <c r="A6" s="512"/>
      <c r="B6" s="514"/>
      <c r="C6" s="19" t="s">
        <v>4</v>
      </c>
      <c r="D6" s="20" t="s">
        <v>82</v>
      </c>
      <c r="E6" s="21" t="s">
        <v>5</v>
      </c>
      <c r="F6" s="19" t="s">
        <v>26</v>
      </c>
      <c r="G6" s="20" t="s">
        <v>27</v>
      </c>
      <c r="H6" s="19" t="s">
        <v>28</v>
      </c>
      <c r="I6" s="22" t="s">
        <v>29</v>
      </c>
      <c r="J6" s="20" t="s">
        <v>30</v>
      </c>
      <c r="K6" s="23" t="s">
        <v>126</v>
      </c>
      <c r="L6" s="20" t="s">
        <v>127</v>
      </c>
      <c r="M6" s="23" t="s">
        <v>128</v>
      </c>
      <c r="N6" s="516"/>
    </row>
    <row r="7" spans="1:14" ht="14.25" customHeight="1" thickBot="1">
      <c r="A7" s="28">
        <v>1</v>
      </c>
      <c r="B7" s="29">
        <v>2</v>
      </c>
      <c r="C7" s="23">
        <v>3</v>
      </c>
      <c r="D7" s="25">
        <v>4</v>
      </c>
      <c r="E7" s="24">
        <v>5</v>
      </c>
      <c r="F7" s="23">
        <v>6</v>
      </c>
      <c r="G7" s="25">
        <v>7</v>
      </c>
      <c r="H7" s="23">
        <v>8</v>
      </c>
      <c r="I7" s="26">
        <v>9</v>
      </c>
      <c r="J7" s="25">
        <v>10</v>
      </c>
      <c r="K7" s="23">
        <v>11</v>
      </c>
      <c r="L7" s="25">
        <v>12</v>
      </c>
      <c r="M7" s="23">
        <v>13</v>
      </c>
      <c r="N7" s="27">
        <v>14</v>
      </c>
    </row>
    <row r="8" spans="1:14" ht="16.5" thickBot="1">
      <c r="A8" s="18">
        <v>1</v>
      </c>
      <c r="B8" s="30" t="s">
        <v>43</v>
      </c>
      <c r="C8" s="31">
        <f>SUM(D8:M8)</f>
        <v>8620538</v>
      </c>
      <c r="D8" s="32">
        <f t="shared" ref="D8:I8" si="0">D9+D10+D11+D12</f>
        <v>667917.60999999987</v>
      </c>
      <c r="E8" s="32">
        <f t="shared" si="0"/>
        <v>731483.97589999996</v>
      </c>
      <c r="F8" s="31">
        <f t="shared" si="0"/>
        <v>771369.71399999992</v>
      </c>
      <c r="G8" s="33">
        <f t="shared" si="0"/>
        <v>784428.93699999992</v>
      </c>
      <c r="H8" s="31">
        <f>H9+H10+H11+H12</f>
        <v>948886.78899999987</v>
      </c>
      <c r="I8" s="31">
        <f t="shared" si="0"/>
        <v>1115902.0419999999</v>
      </c>
      <c r="J8" s="31">
        <f>J9+J10+J11+J12</f>
        <v>1190643.5144400001</v>
      </c>
      <c r="K8" s="31">
        <f>K9+K10+K11+K12</f>
        <v>1273249.11766</v>
      </c>
      <c r="L8" s="31">
        <f>L9+L10+L11+L12</f>
        <v>1136656.3</v>
      </c>
      <c r="M8" s="31">
        <f>M9+M10+M11+M12</f>
        <v>0</v>
      </c>
      <c r="N8" s="34"/>
    </row>
    <row r="9" spans="1:14" ht="16.5" thickBot="1">
      <c r="A9" s="18">
        <v>2</v>
      </c>
      <c r="B9" s="35" t="s">
        <v>7</v>
      </c>
      <c r="C9" s="36">
        <f>SUM(D9:M9)</f>
        <v>229120.78148000001</v>
      </c>
      <c r="D9" s="37">
        <f>D15+D21+D27+D89</f>
        <v>0</v>
      </c>
      <c r="E9" s="38">
        <f>E15+E21+E27+E89</f>
        <v>0</v>
      </c>
      <c r="F9" s="39">
        <f>F33+F89+F159+F220</f>
        <v>14805.813999999998</v>
      </c>
      <c r="G9" s="40">
        <f>G33+G89+G159+G220</f>
        <v>34992.631999999998</v>
      </c>
      <c r="H9" s="39">
        <f>H33+H89+H159+H220</f>
        <v>40557.599999999999</v>
      </c>
      <c r="I9" s="39">
        <f>I33+I89+I159+I220</f>
        <v>37846.5</v>
      </c>
      <c r="J9" s="41">
        <f>J33+J89+J159+J220+J370</f>
        <v>63501.235480000003</v>
      </c>
      <c r="K9" s="41">
        <f>K33+K89+K159+K220</f>
        <v>18805.7</v>
      </c>
      <c r="L9" s="41">
        <f>L33+L89+L159+L220</f>
        <v>18611.3</v>
      </c>
      <c r="M9" s="41">
        <f>M33+M89+M159+M220</f>
        <v>0</v>
      </c>
      <c r="N9" s="42"/>
    </row>
    <row r="10" spans="1:14" ht="16.5" thickBot="1">
      <c r="A10" s="18">
        <v>3</v>
      </c>
      <c r="B10" s="43" t="s">
        <v>6</v>
      </c>
      <c r="C10" s="44">
        <f>SUM(D10:M10)</f>
        <v>5200747.6156599997</v>
      </c>
      <c r="D10" s="45">
        <f t="shared" ref="D10:M10" si="1">D16+D22+D28</f>
        <v>406397.15599999996</v>
      </c>
      <c r="E10" s="46">
        <f t="shared" si="1"/>
        <v>422579.97400000005</v>
      </c>
      <c r="F10" s="39">
        <f t="shared" si="1"/>
        <v>453795.39899999998</v>
      </c>
      <c r="G10" s="37">
        <f t="shared" si="1"/>
        <v>448812.39999999997</v>
      </c>
      <c r="H10" s="47">
        <f t="shared" si="1"/>
        <v>529798.19199999992</v>
      </c>
      <c r="I10" s="47">
        <f t="shared" si="1"/>
        <v>687514.79799999995</v>
      </c>
      <c r="J10" s="49">
        <f>J16+J22+J28</f>
        <v>693405.27899999998</v>
      </c>
      <c r="K10" s="49">
        <f t="shared" si="1"/>
        <v>847421.41766000004</v>
      </c>
      <c r="L10" s="49">
        <f t="shared" si="1"/>
        <v>711023</v>
      </c>
      <c r="M10" s="49">
        <f t="shared" si="1"/>
        <v>0</v>
      </c>
      <c r="N10" s="50"/>
    </row>
    <row r="11" spans="1:14" ht="16.5" thickBot="1">
      <c r="A11" s="18">
        <v>4</v>
      </c>
      <c r="B11" s="51" t="s">
        <v>8</v>
      </c>
      <c r="C11" s="44">
        <f>SUM(D11:M11)</f>
        <v>3190669.60286</v>
      </c>
      <c r="D11" s="52">
        <f t="shared" ref="D11:I11" si="2">D23+D29</f>
        <v>261520.45399999997</v>
      </c>
      <c r="E11" s="53">
        <f t="shared" si="2"/>
        <v>308904.00189999997</v>
      </c>
      <c r="F11" s="47">
        <f t="shared" si="2"/>
        <v>302768.50099999999</v>
      </c>
      <c r="G11" s="52">
        <f t="shared" si="2"/>
        <v>300623.90499999997</v>
      </c>
      <c r="H11" s="47">
        <f t="shared" si="2"/>
        <v>378530.99699999997</v>
      </c>
      <c r="I11" s="47">
        <f t="shared" si="2"/>
        <v>390540.74399999995</v>
      </c>
      <c r="J11" s="49">
        <f t="shared" ref="J11:M12" si="3">J17+J23+J29</f>
        <v>433736.99995999999</v>
      </c>
      <c r="K11" s="49">
        <f t="shared" si="3"/>
        <v>407021.99999999994</v>
      </c>
      <c r="L11" s="49">
        <f t="shared" si="3"/>
        <v>407022</v>
      </c>
      <c r="M11" s="49">
        <f t="shared" si="3"/>
        <v>0</v>
      </c>
      <c r="N11" s="50"/>
    </row>
    <row r="12" spans="1:14" ht="16.5" thickBot="1">
      <c r="A12" s="18">
        <v>5</v>
      </c>
      <c r="B12" s="54" t="s">
        <v>51</v>
      </c>
      <c r="C12" s="55">
        <f>SUM(D12:J12)</f>
        <v>0</v>
      </c>
      <c r="D12" s="56">
        <f t="shared" ref="D12:G12" si="4">D18+D24+D30</f>
        <v>0</v>
      </c>
      <c r="E12" s="57">
        <f t="shared" si="4"/>
        <v>0</v>
      </c>
      <c r="F12" s="58">
        <f t="shared" si="4"/>
        <v>0</v>
      </c>
      <c r="G12" s="59">
        <f t="shared" si="4"/>
        <v>0</v>
      </c>
      <c r="H12" s="58">
        <f>H18+H24+H30</f>
        <v>0</v>
      </c>
      <c r="I12" s="58">
        <f>I18+I24+I30</f>
        <v>0</v>
      </c>
      <c r="J12" s="60">
        <f t="shared" si="3"/>
        <v>0</v>
      </c>
      <c r="K12" s="60">
        <f t="shared" si="3"/>
        <v>0</v>
      </c>
      <c r="L12" s="60">
        <f t="shared" si="3"/>
        <v>0</v>
      </c>
      <c r="M12" s="60">
        <f t="shared" si="3"/>
        <v>0</v>
      </c>
      <c r="N12" s="61"/>
    </row>
    <row r="13" spans="1:14" ht="16.5" thickBot="1">
      <c r="A13" s="18">
        <v>6</v>
      </c>
      <c r="B13" s="484" t="s">
        <v>52</v>
      </c>
      <c r="C13" s="484"/>
      <c r="D13" s="484"/>
      <c r="E13" s="484"/>
      <c r="F13" s="484"/>
      <c r="G13" s="484"/>
      <c r="H13" s="484"/>
      <c r="I13" s="484"/>
      <c r="J13" s="484"/>
      <c r="K13" s="484"/>
      <c r="L13" s="484"/>
      <c r="M13" s="484"/>
      <c r="N13" s="485"/>
    </row>
    <row r="14" spans="1:14" ht="32.25" thickBot="1">
      <c r="A14" s="18">
        <v>7</v>
      </c>
      <c r="B14" s="62" t="s">
        <v>54</v>
      </c>
      <c r="C14" s="63">
        <f>SUM(D14:M14)</f>
        <v>42855.722820000003</v>
      </c>
      <c r="D14" s="442">
        <f t="shared" ref="D14:M14" si="5">D15+D16+D17+D18</f>
        <v>17355.198820000001</v>
      </c>
      <c r="E14" s="443">
        <f t="shared" si="5"/>
        <v>1548.22</v>
      </c>
      <c r="F14" s="444">
        <f t="shared" si="5"/>
        <v>3500</v>
      </c>
      <c r="G14" s="445">
        <f t="shared" si="5"/>
        <v>540</v>
      </c>
      <c r="H14" s="444">
        <f t="shared" si="5"/>
        <v>18360.602999999999</v>
      </c>
      <c r="I14" s="444">
        <f t="shared" si="5"/>
        <v>1551.701</v>
      </c>
      <c r="J14" s="446">
        <f t="shared" si="5"/>
        <v>0</v>
      </c>
      <c r="K14" s="446">
        <f t="shared" si="5"/>
        <v>0</v>
      </c>
      <c r="L14" s="446">
        <f t="shared" si="5"/>
        <v>0</v>
      </c>
      <c r="M14" s="68">
        <f t="shared" si="5"/>
        <v>0</v>
      </c>
      <c r="N14" s="69"/>
    </row>
    <row r="15" spans="1:14" ht="16.5" thickBot="1">
      <c r="A15" s="18">
        <v>8</v>
      </c>
      <c r="B15" s="70" t="s">
        <v>7</v>
      </c>
      <c r="C15" s="36">
        <f>SUM(D15:M15)</f>
        <v>0</v>
      </c>
      <c r="D15" s="447">
        <f t="shared" ref="D15:E18" si="6">D39+D95+D165+D226</f>
        <v>0</v>
      </c>
      <c r="E15" s="448">
        <f t="shared" si="6"/>
        <v>0</v>
      </c>
      <c r="F15" s="449">
        <f t="shared" ref="F15:M18" si="7">F39+F95+F226</f>
        <v>0</v>
      </c>
      <c r="G15" s="447">
        <f t="shared" si="7"/>
        <v>0</v>
      </c>
      <c r="H15" s="449">
        <f t="shared" si="7"/>
        <v>0</v>
      </c>
      <c r="I15" s="449">
        <f t="shared" si="7"/>
        <v>0</v>
      </c>
      <c r="J15" s="450">
        <f t="shared" si="7"/>
        <v>0</v>
      </c>
      <c r="K15" s="450">
        <f t="shared" si="7"/>
        <v>0</v>
      </c>
      <c r="L15" s="450">
        <f t="shared" si="7"/>
        <v>0</v>
      </c>
      <c r="M15" s="49">
        <f t="shared" si="7"/>
        <v>0</v>
      </c>
      <c r="N15" s="71"/>
    </row>
    <row r="16" spans="1:14" ht="16.5" thickBot="1">
      <c r="A16" s="18">
        <v>9</v>
      </c>
      <c r="B16" s="72" t="s">
        <v>6</v>
      </c>
      <c r="C16" s="44">
        <f>SUM(D16:M16)</f>
        <v>0</v>
      </c>
      <c r="D16" s="447">
        <f t="shared" si="6"/>
        <v>0</v>
      </c>
      <c r="E16" s="448">
        <f t="shared" si="6"/>
        <v>0</v>
      </c>
      <c r="F16" s="449">
        <f t="shared" si="7"/>
        <v>0</v>
      </c>
      <c r="G16" s="447">
        <f t="shared" si="7"/>
        <v>0</v>
      </c>
      <c r="H16" s="449">
        <f t="shared" si="7"/>
        <v>0</v>
      </c>
      <c r="I16" s="449">
        <f t="shared" si="7"/>
        <v>0</v>
      </c>
      <c r="J16" s="450">
        <f t="shared" si="7"/>
        <v>0</v>
      </c>
      <c r="K16" s="450">
        <f t="shared" si="7"/>
        <v>0</v>
      </c>
      <c r="L16" s="450">
        <f t="shared" si="7"/>
        <v>0</v>
      </c>
      <c r="M16" s="49">
        <f t="shared" si="7"/>
        <v>0</v>
      </c>
      <c r="N16" s="71"/>
    </row>
    <row r="17" spans="1:14" ht="16.5" thickBot="1">
      <c r="A17" s="18">
        <v>10</v>
      </c>
      <c r="B17" s="70" t="s">
        <v>8</v>
      </c>
      <c r="C17" s="44">
        <f>SUM(D17:M17)</f>
        <v>42855.722820000003</v>
      </c>
      <c r="D17" s="447">
        <f t="shared" si="6"/>
        <v>17355.198820000001</v>
      </c>
      <c r="E17" s="448">
        <f t="shared" si="6"/>
        <v>1548.22</v>
      </c>
      <c r="F17" s="449">
        <f t="shared" si="7"/>
        <v>3500</v>
      </c>
      <c r="G17" s="447">
        <f t="shared" si="7"/>
        <v>540</v>
      </c>
      <c r="H17" s="449">
        <f t="shared" si="7"/>
        <v>18360.602999999999</v>
      </c>
      <c r="I17" s="449">
        <f t="shared" si="7"/>
        <v>1551.701</v>
      </c>
      <c r="J17" s="450">
        <f t="shared" si="7"/>
        <v>0</v>
      </c>
      <c r="K17" s="450">
        <f t="shared" si="7"/>
        <v>0</v>
      </c>
      <c r="L17" s="450">
        <f t="shared" si="7"/>
        <v>0</v>
      </c>
      <c r="M17" s="49">
        <f t="shared" si="7"/>
        <v>0</v>
      </c>
      <c r="N17" s="71"/>
    </row>
    <row r="18" spans="1:14" ht="16.5" thickBot="1">
      <c r="A18" s="18">
        <v>11</v>
      </c>
      <c r="B18" s="73" t="s">
        <v>51</v>
      </c>
      <c r="C18" s="36">
        <f>SUM(D18:M18)</f>
        <v>0</v>
      </c>
      <c r="D18" s="451">
        <f t="shared" si="6"/>
        <v>0</v>
      </c>
      <c r="E18" s="452">
        <f t="shared" si="6"/>
        <v>0</v>
      </c>
      <c r="F18" s="453">
        <f t="shared" si="7"/>
        <v>0</v>
      </c>
      <c r="G18" s="454">
        <f t="shared" si="7"/>
        <v>0</v>
      </c>
      <c r="H18" s="453">
        <f t="shared" si="7"/>
        <v>0</v>
      </c>
      <c r="I18" s="453">
        <f t="shared" si="7"/>
        <v>0</v>
      </c>
      <c r="J18" s="455">
        <f t="shared" si="7"/>
        <v>0</v>
      </c>
      <c r="K18" s="455">
        <f t="shared" si="7"/>
        <v>0</v>
      </c>
      <c r="L18" s="455">
        <f t="shared" si="7"/>
        <v>0</v>
      </c>
      <c r="M18" s="60">
        <f t="shared" si="7"/>
        <v>0</v>
      </c>
      <c r="N18" s="74"/>
    </row>
    <row r="19" spans="1:14" ht="16.5" thickBot="1">
      <c r="A19" s="18">
        <v>12</v>
      </c>
      <c r="B19" s="478" t="s">
        <v>68</v>
      </c>
      <c r="C19" s="479"/>
      <c r="D19" s="479"/>
      <c r="E19" s="479"/>
      <c r="F19" s="479"/>
      <c r="G19" s="479"/>
      <c r="H19" s="479"/>
      <c r="I19" s="479"/>
      <c r="J19" s="479"/>
      <c r="K19" s="479"/>
      <c r="L19" s="479"/>
      <c r="M19" s="479"/>
      <c r="N19" s="480"/>
    </row>
    <row r="20" spans="1:14" ht="48" thickBot="1">
      <c r="A20" s="18">
        <v>13</v>
      </c>
      <c r="B20" s="75" t="s">
        <v>62</v>
      </c>
      <c r="C20" s="63">
        <f>C21+C22+C23+C24</f>
        <v>0</v>
      </c>
      <c r="D20" s="64">
        <f t="shared" ref="D20:M20" si="8">D21+D22+D23+D24</f>
        <v>0</v>
      </c>
      <c r="E20" s="65">
        <f t="shared" si="8"/>
        <v>0</v>
      </c>
      <c r="F20" s="66">
        <f t="shared" si="8"/>
        <v>0</v>
      </c>
      <c r="G20" s="67">
        <f t="shared" si="8"/>
        <v>0</v>
      </c>
      <c r="H20" s="66">
        <f t="shared" si="8"/>
        <v>0</v>
      </c>
      <c r="I20" s="66">
        <f t="shared" si="8"/>
        <v>0</v>
      </c>
      <c r="J20" s="68">
        <f t="shared" si="8"/>
        <v>0</v>
      </c>
      <c r="K20" s="68">
        <f t="shared" si="8"/>
        <v>0</v>
      </c>
      <c r="L20" s="68">
        <f t="shared" si="8"/>
        <v>0</v>
      </c>
      <c r="M20" s="68">
        <f t="shared" si="8"/>
        <v>0</v>
      </c>
      <c r="N20" s="69"/>
    </row>
    <row r="21" spans="1:14" ht="16.5" thickBot="1">
      <c r="A21" s="18">
        <v>14</v>
      </c>
      <c r="B21" s="70" t="s">
        <v>7</v>
      </c>
      <c r="C21" s="44">
        <f>SUM(D21:J21)</f>
        <v>0</v>
      </c>
      <c r="D21" s="52">
        <f t="shared" ref="D21:M21" si="9">D57+D113+D183+D289</f>
        <v>0</v>
      </c>
      <c r="E21" s="53">
        <f t="shared" si="9"/>
        <v>0</v>
      </c>
      <c r="F21" s="47">
        <f t="shared" si="9"/>
        <v>0</v>
      </c>
      <c r="G21" s="52">
        <f t="shared" si="9"/>
        <v>0</v>
      </c>
      <c r="H21" s="47">
        <f t="shared" si="9"/>
        <v>0</v>
      </c>
      <c r="I21" s="47">
        <f t="shared" si="9"/>
        <v>0</v>
      </c>
      <c r="J21" s="49">
        <f t="shared" si="9"/>
        <v>0</v>
      </c>
      <c r="K21" s="49">
        <f t="shared" si="9"/>
        <v>0</v>
      </c>
      <c r="L21" s="49">
        <f t="shared" si="9"/>
        <v>0</v>
      </c>
      <c r="M21" s="49">
        <f t="shared" si="9"/>
        <v>0</v>
      </c>
      <c r="N21" s="71"/>
    </row>
    <row r="22" spans="1:14" ht="16.5" thickBot="1">
      <c r="A22" s="18">
        <v>15</v>
      </c>
      <c r="B22" s="72" t="s">
        <v>6</v>
      </c>
      <c r="C22" s="44">
        <f>SUM(D22:J22)</f>
        <v>0</v>
      </c>
      <c r="D22" s="52">
        <f t="shared" ref="D22:M22" si="10">D58+D114+D184+D290</f>
        <v>0</v>
      </c>
      <c r="E22" s="53">
        <f t="shared" si="10"/>
        <v>0</v>
      </c>
      <c r="F22" s="47">
        <f t="shared" si="10"/>
        <v>0</v>
      </c>
      <c r="G22" s="52">
        <f t="shared" si="10"/>
        <v>0</v>
      </c>
      <c r="H22" s="47">
        <f t="shared" si="10"/>
        <v>0</v>
      </c>
      <c r="I22" s="47">
        <f t="shared" si="10"/>
        <v>0</v>
      </c>
      <c r="J22" s="49">
        <f t="shared" si="10"/>
        <v>0</v>
      </c>
      <c r="K22" s="49">
        <f t="shared" si="10"/>
        <v>0</v>
      </c>
      <c r="L22" s="49">
        <f t="shared" si="10"/>
        <v>0</v>
      </c>
      <c r="M22" s="49">
        <f t="shared" si="10"/>
        <v>0</v>
      </c>
      <c r="N22" s="71"/>
    </row>
    <row r="23" spans="1:14" ht="16.5" thickBot="1">
      <c r="A23" s="18">
        <v>16</v>
      </c>
      <c r="B23" s="70" t="s">
        <v>8</v>
      </c>
      <c r="C23" s="44">
        <f>SUM(D23:J23)</f>
        <v>0</v>
      </c>
      <c r="D23" s="52">
        <f t="shared" ref="D23:M23" si="11">D59+D115+D185+D291</f>
        <v>0</v>
      </c>
      <c r="E23" s="53">
        <f t="shared" si="11"/>
        <v>0</v>
      </c>
      <c r="F23" s="47">
        <f t="shared" si="11"/>
        <v>0</v>
      </c>
      <c r="G23" s="52">
        <f t="shared" si="11"/>
        <v>0</v>
      </c>
      <c r="H23" s="47">
        <f t="shared" si="11"/>
        <v>0</v>
      </c>
      <c r="I23" s="47">
        <f t="shared" si="11"/>
        <v>0</v>
      </c>
      <c r="J23" s="49">
        <f t="shared" si="11"/>
        <v>0</v>
      </c>
      <c r="K23" s="49">
        <f t="shared" si="11"/>
        <v>0</v>
      </c>
      <c r="L23" s="49">
        <f t="shared" si="11"/>
        <v>0</v>
      </c>
      <c r="M23" s="49">
        <f t="shared" si="11"/>
        <v>0</v>
      </c>
      <c r="N23" s="76"/>
    </row>
    <row r="24" spans="1:14" ht="16.5" thickBot="1">
      <c r="A24" s="18">
        <v>17</v>
      </c>
      <c r="B24" s="73" t="s">
        <v>51</v>
      </c>
      <c r="C24" s="77">
        <f>SUM(D24:J24)</f>
        <v>0</v>
      </c>
      <c r="D24" s="56">
        <f t="shared" ref="D24:M24" si="12">D60+D116+D186+D292</f>
        <v>0</v>
      </c>
      <c r="E24" s="57">
        <f t="shared" si="12"/>
        <v>0</v>
      </c>
      <c r="F24" s="58">
        <f t="shared" si="12"/>
        <v>0</v>
      </c>
      <c r="G24" s="59">
        <f t="shared" si="12"/>
        <v>0</v>
      </c>
      <c r="H24" s="58">
        <f t="shared" si="12"/>
        <v>0</v>
      </c>
      <c r="I24" s="58">
        <f t="shared" si="12"/>
        <v>0</v>
      </c>
      <c r="J24" s="60">
        <f t="shared" si="12"/>
        <v>0</v>
      </c>
      <c r="K24" s="60">
        <f t="shared" si="12"/>
        <v>0</v>
      </c>
      <c r="L24" s="60">
        <f t="shared" si="12"/>
        <v>0</v>
      </c>
      <c r="M24" s="60">
        <f t="shared" si="12"/>
        <v>0</v>
      </c>
      <c r="N24" s="74"/>
    </row>
    <row r="25" spans="1:14" ht="16.5" thickBot="1">
      <c r="A25" s="18">
        <v>18</v>
      </c>
      <c r="B25" s="484" t="s">
        <v>53</v>
      </c>
      <c r="C25" s="517"/>
      <c r="D25" s="517"/>
      <c r="E25" s="517"/>
      <c r="F25" s="517"/>
      <c r="G25" s="517"/>
      <c r="H25" s="517"/>
      <c r="I25" s="517"/>
      <c r="J25" s="517"/>
      <c r="K25" s="517"/>
      <c r="L25" s="517"/>
      <c r="M25" s="517"/>
      <c r="N25" s="518"/>
    </row>
    <row r="26" spans="1:14" ht="16.5" thickBot="1">
      <c r="A26" s="18">
        <v>19</v>
      </c>
      <c r="B26" s="62" t="s">
        <v>55</v>
      </c>
      <c r="C26" s="63">
        <f>D26+E26+F26+G26+H26+I26+J26+K26+L26+M26</f>
        <v>8620538</v>
      </c>
      <c r="D26" s="64">
        <f t="shared" ref="D26:M26" si="13">D27+D28+D29+D30</f>
        <v>667917.60999999987</v>
      </c>
      <c r="E26" s="65">
        <f t="shared" si="13"/>
        <v>731483.97589999996</v>
      </c>
      <c r="F26" s="66">
        <f t="shared" si="13"/>
        <v>771369.71399999992</v>
      </c>
      <c r="G26" s="67">
        <f t="shared" si="13"/>
        <v>784428.93699999992</v>
      </c>
      <c r="H26" s="66">
        <f t="shared" si="13"/>
        <v>948886.78899999987</v>
      </c>
      <c r="I26" s="66">
        <f>I27+I28+I29+I30</f>
        <v>1115902.0419999999</v>
      </c>
      <c r="J26" s="68">
        <f t="shared" si="13"/>
        <v>1190643.5144400001</v>
      </c>
      <c r="K26" s="68">
        <f t="shared" si="13"/>
        <v>1273249.11766</v>
      </c>
      <c r="L26" s="68">
        <f t="shared" si="13"/>
        <v>1136656.3</v>
      </c>
      <c r="M26" s="68">
        <f t="shared" si="13"/>
        <v>0</v>
      </c>
      <c r="N26" s="69"/>
    </row>
    <row r="27" spans="1:14" ht="16.5" thickBot="1">
      <c r="A27" s="18">
        <v>20</v>
      </c>
      <c r="B27" s="70" t="s">
        <v>7</v>
      </c>
      <c r="C27" s="44">
        <f>D27+E27+F27+G27+H27+I27+J27+K27+L27+M27</f>
        <v>229120.78148000001</v>
      </c>
      <c r="D27" s="52">
        <v>0</v>
      </c>
      <c r="E27" s="53">
        <v>0</v>
      </c>
      <c r="F27" s="47">
        <f>F121</f>
        <v>14805.813999999998</v>
      </c>
      <c r="G27" s="52">
        <f>G121</f>
        <v>34992.631999999998</v>
      </c>
      <c r="H27" s="47">
        <f t="shared" ref="H27:M27" si="14">H121</f>
        <v>40557.599999999999</v>
      </c>
      <c r="I27" s="47">
        <f>I121</f>
        <v>37846.5</v>
      </c>
      <c r="J27" s="49">
        <f>J121+J370</f>
        <v>63501.235480000003</v>
      </c>
      <c r="K27" s="49">
        <f t="shared" si="14"/>
        <v>18805.7</v>
      </c>
      <c r="L27" s="49">
        <f t="shared" si="14"/>
        <v>18611.3</v>
      </c>
      <c r="M27" s="49">
        <f t="shared" si="14"/>
        <v>0</v>
      </c>
      <c r="N27" s="71"/>
    </row>
    <row r="28" spans="1:14" ht="16.5" thickBot="1">
      <c r="A28" s="18">
        <v>21</v>
      </c>
      <c r="B28" s="72" t="s">
        <v>6</v>
      </c>
      <c r="C28" s="44">
        <f>D28+E28+F28+G28+H28+I28+J28+K28+L28+M28</f>
        <v>5200747.6156599997</v>
      </c>
      <c r="D28" s="52">
        <f>D63+D119+D189+D296</f>
        <v>406397.15599999996</v>
      </c>
      <c r="E28" s="53">
        <f>E63+E119+E189+E296</f>
        <v>422579.97400000005</v>
      </c>
      <c r="F28" s="47">
        <f>F63+F119+F189+F296</f>
        <v>453795.39899999998</v>
      </c>
      <c r="G28" s="52">
        <f>G63+G119+G189+G296</f>
        <v>448812.39999999997</v>
      </c>
      <c r="H28" s="47">
        <f>H63+H119+H189+H296+H369+H371</f>
        <v>529798.19199999992</v>
      </c>
      <c r="I28" s="47">
        <f>I63+I119+I189+I296+I369+I371+I374</f>
        <v>687514.79799999995</v>
      </c>
      <c r="J28" s="49">
        <f>J63+J119+J189+J296+J369+J377+J373</f>
        <v>693405.27899999998</v>
      </c>
      <c r="K28" s="49">
        <f>K63+K119+K189+K296+K369</f>
        <v>847421.41766000004</v>
      </c>
      <c r="L28" s="49">
        <f>L63+L119+L189+L296+L369</f>
        <v>711023</v>
      </c>
      <c r="M28" s="49">
        <f>M63+M119+M189+M296+M369</f>
        <v>0</v>
      </c>
      <c r="N28" s="71"/>
    </row>
    <row r="29" spans="1:14" ht="16.5" thickBot="1">
      <c r="A29" s="18">
        <v>22</v>
      </c>
      <c r="B29" s="70" t="s">
        <v>8</v>
      </c>
      <c r="C29" s="44">
        <f>D29+E29+F29+G29+H29+I29+J29+K29+L29+M29</f>
        <v>3190669.60286</v>
      </c>
      <c r="D29" s="52">
        <f t="shared" ref="D29:I29" si="15">D64+D120+D190+D297+D367+D225</f>
        <v>261520.45399999997</v>
      </c>
      <c r="E29" s="53">
        <f t="shared" si="15"/>
        <v>308904.00189999997</v>
      </c>
      <c r="F29" s="47">
        <f t="shared" si="15"/>
        <v>302768.50099999999</v>
      </c>
      <c r="G29" s="52">
        <f t="shared" si="15"/>
        <v>300623.90499999997</v>
      </c>
      <c r="H29" s="47">
        <f t="shared" si="15"/>
        <v>378530.99699999997</v>
      </c>
      <c r="I29" s="47">
        <f t="shared" si="15"/>
        <v>390540.74399999995</v>
      </c>
      <c r="J29" s="49">
        <f>J64+J120+J190+J297+J367+J378</f>
        <v>433736.99995999999</v>
      </c>
      <c r="K29" s="49">
        <f>K64+K120+K190+K297+K367+K378</f>
        <v>407021.99999999994</v>
      </c>
      <c r="L29" s="49">
        <f>L64+L120+L190+L297+L367+L378</f>
        <v>407022</v>
      </c>
      <c r="M29" s="49">
        <f>M64+M120+M190+M297+M367</f>
        <v>0</v>
      </c>
      <c r="N29" s="71"/>
    </row>
    <row r="30" spans="1:14" ht="16.5" thickBot="1">
      <c r="A30" s="18">
        <v>23</v>
      </c>
      <c r="B30" s="73" t="s">
        <v>51</v>
      </c>
      <c r="C30" s="36">
        <f>D30+E30+F30+G30+H30+I30+J30+K30+L30+M30</f>
        <v>0</v>
      </c>
      <c r="D30" s="56">
        <f t="shared" ref="D30:M30" si="16">D298</f>
        <v>0</v>
      </c>
      <c r="E30" s="57">
        <f t="shared" si="16"/>
        <v>0</v>
      </c>
      <c r="F30" s="58">
        <f t="shared" si="16"/>
        <v>0</v>
      </c>
      <c r="G30" s="59">
        <f t="shared" si="16"/>
        <v>0</v>
      </c>
      <c r="H30" s="58">
        <f t="shared" si="16"/>
        <v>0</v>
      </c>
      <c r="I30" s="58">
        <f t="shared" si="16"/>
        <v>0</v>
      </c>
      <c r="J30" s="60">
        <f t="shared" si="16"/>
        <v>0</v>
      </c>
      <c r="K30" s="60">
        <f t="shared" si="16"/>
        <v>0</v>
      </c>
      <c r="L30" s="60">
        <f t="shared" si="16"/>
        <v>0</v>
      </c>
      <c r="M30" s="60">
        <f t="shared" si="16"/>
        <v>0</v>
      </c>
      <c r="N30" s="74"/>
    </row>
    <row r="31" spans="1:14" ht="16.5" thickBot="1">
      <c r="A31" s="18">
        <v>24</v>
      </c>
      <c r="B31" s="519" t="s">
        <v>42</v>
      </c>
      <c r="C31" s="520"/>
      <c r="D31" s="520"/>
      <c r="E31" s="520"/>
      <c r="F31" s="520"/>
      <c r="G31" s="520"/>
      <c r="H31" s="520"/>
      <c r="I31" s="520"/>
      <c r="J31" s="520"/>
      <c r="K31" s="521"/>
      <c r="L31" s="521"/>
      <c r="M31" s="521"/>
      <c r="N31" s="522"/>
    </row>
    <row r="32" spans="1:14" ht="32.25" thickBot="1">
      <c r="A32" s="18">
        <v>25</v>
      </c>
      <c r="B32" s="78" t="s">
        <v>45</v>
      </c>
      <c r="C32" s="79">
        <f>D32+E32+F32+G32+H32+I32+J32+K32+L32+M32</f>
        <v>2291500.8771199998</v>
      </c>
      <c r="D32" s="80">
        <f>D33+D34+D35+D36</f>
        <v>199697.76360999999</v>
      </c>
      <c r="E32" s="79">
        <f t="shared" ref="E32:M32" si="17">E33+E34+E35+E36</f>
        <v>211016.08199999999</v>
      </c>
      <c r="F32" s="80">
        <f t="shared" si="17"/>
        <v>223066.70600000001</v>
      </c>
      <c r="G32" s="81">
        <f t="shared" si="17"/>
        <v>222998.41999999998</v>
      </c>
      <c r="H32" s="79">
        <f t="shared" si="17"/>
        <v>240702.32500000001</v>
      </c>
      <c r="I32" s="79">
        <f t="shared" si="17"/>
        <v>260672.05</v>
      </c>
      <c r="J32" s="79">
        <f t="shared" si="17"/>
        <v>306066.43650999997</v>
      </c>
      <c r="K32" s="79">
        <f t="shared" si="17"/>
        <v>308336.04700000002</v>
      </c>
      <c r="L32" s="79">
        <f t="shared" si="17"/>
        <v>318945.04700000002</v>
      </c>
      <c r="M32" s="79">
        <f t="shared" si="17"/>
        <v>0</v>
      </c>
      <c r="N32" s="82"/>
    </row>
    <row r="33" spans="1:15" ht="16.5" thickBot="1">
      <c r="A33" s="18">
        <v>26</v>
      </c>
      <c r="B33" s="83" t="s">
        <v>7</v>
      </c>
      <c r="C33" s="36">
        <f>D33+E33+F33+G33+H33+I33+J33+K33+L33+M33</f>
        <v>0</v>
      </c>
      <c r="D33" s="64">
        <f t="shared" ref="D33:M33" si="18">D39+D57</f>
        <v>0</v>
      </c>
      <c r="E33" s="84">
        <f t="shared" si="18"/>
        <v>0</v>
      </c>
      <c r="F33" s="64">
        <f t="shared" si="18"/>
        <v>0</v>
      </c>
      <c r="G33" s="85">
        <f t="shared" si="18"/>
        <v>0</v>
      </c>
      <c r="H33" s="84">
        <f t="shared" si="18"/>
        <v>0</v>
      </c>
      <c r="I33" s="84">
        <f t="shared" si="18"/>
        <v>0</v>
      </c>
      <c r="J33" s="86">
        <f t="shared" si="18"/>
        <v>0</v>
      </c>
      <c r="K33" s="86">
        <f t="shared" si="18"/>
        <v>0</v>
      </c>
      <c r="L33" s="86">
        <f t="shared" si="18"/>
        <v>0</v>
      </c>
      <c r="M33" s="86">
        <f t="shared" si="18"/>
        <v>0</v>
      </c>
      <c r="N33" s="87"/>
    </row>
    <row r="34" spans="1:15" ht="16.5" thickBot="1">
      <c r="A34" s="18">
        <v>27</v>
      </c>
      <c r="B34" s="88" t="s">
        <v>6</v>
      </c>
      <c r="C34" s="44">
        <f>D34+E34+F34+G34+H34+I34+J34+K34+L34+M34</f>
        <v>1328192.4739999999</v>
      </c>
      <c r="D34" s="89">
        <f t="shared" ref="D34:G35" si="19">D40+D58+D63</f>
        <v>118709.63499999999</v>
      </c>
      <c r="E34" s="90">
        <f t="shared" si="19"/>
        <v>119972</v>
      </c>
      <c r="F34" s="89">
        <f t="shared" si="19"/>
        <v>125011.40000000001</v>
      </c>
      <c r="G34" s="91">
        <f t="shared" si="19"/>
        <v>129391.99999999999</v>
      </c>
      <c r="H34" s="90">
        <f t="shared" ref="H34:M34" si="20">H40+H58+H63</f>
        <v>138583.11500000002</v>
      </c>
      <c r="I34" s="90">
        <f t="shared" si="20"/>
        <v>150611.66</v>
      </c>
      <c r="J34" s="92">
        <f t="shared" si="20"/>
        <v>179993.66399999999</v>
      </c>
      <c r="K34" s="92">
        <f t="shared" si="20"/>
        <v>177655</v>
      </c>
      <c r="L34" s="92">
        <f t="shared" si="20"/>
        <v>188264</v>
      </c>
      <c r="M34" s="92">
        <f t="shared" si="20"/>
        <v>0</v>
      </c>
      <c r="N34" s="93"/>
    </row>
    <row r="35" spans="1:15" ht="16.5" thickBot="1">
      <c r="A35" s="18">
        <v>28</v>
      </c>
      <c r="B35" s="94" t="s">
        <v>8</v>
      </c>
      <c r="C35" s="44">
        <f>D35+E35+F35+G35+H35+I35+J35+K35+L35+M35</f>
        <v>963308.40312000003</v>
      </c>
      <c r="D35" s="95">
        <f t="shared" si="19"/>
        <v>80988.12861</v>
      </c>
      <c r="E35" s="96">
        <f t="shared" si="19"/>
        <v>91044.081999999995</v>
      </c>
      <c r="F35" s="95">
        <f t="shared" si="19"/>
        <v>98055.305999999997</v>
      </c>
      <c r="G35" s="97">
        <f t="shared" si="19"/>
        <v>93606.42</v>
      </c>
      <c r="H35" s="96">
        <f t="shared" ref="H35:M35" si="21">H41+H59+H64</f>
        <v>102119.20999999999</v>
      </c>
      <c r="I35" s="96">
        <f t="shared" si="21"/>
        <v>110060.39</v>
      </c>
      <c r="J35" s="99">
        <f t="shared" si="21"/>
        <v>126072.77251</v>
      </c>
      <c r="K35" s="99">
        <f t="shared" si="21"/>
        <v>130681.04700000001</v>
      </c>
      <c r="L35" s="99">
        <f t="shared" si="21"/>
        <v>130681.04700000001</v>
      </c>
      <c r="M35" s="99">
        <f t="shared" si="21"/>
        <v>0</v>
      </c>
      <c r="N35" s="100"/>
    </row>
    <row r="36" spans="1:15" s="4" customFormat="1" ht="16.5" thickBot="1">
      <c r="A36" s="18">
        <v>29</v>
      </c>
      <c r="B36" s="94" t="s">
        <v>51</v>
      </c>
      <c r="C36" s="55">
        <f>D36+E36+F36+G36+H36+I36+J36+K36+L36+M36</f>
        <v>0</v>
      </c>
      <c r="D36" s="95">
        <f t="shared" ref="D36:M36" si="22">D42+D60</f>
        <v>0</v>
      </c>
      <c r="E36" s="101">
        <f t="shared" si="22"/>
        <v>0</v>
      </c>
      <c r="F36" s="95">
        <f t="shared" si="22"/>
        <v>0</v>
      </c>
      <c r="G36" s="102">
        <f t="shared" si="22"/>
        <v>0</v>
      </c>
      <c r="H36" s="101">
        <f t="shared" si="22"/>
        <v>0</v>
      </c>
      <c r="I36" s="101">
        <f t="shared" si="22"/>
        <v>0</v>
      </c>
      <c r="J36" s="103">
        <f t="shared" si="22"/>
        <v>0</v>
      </c>
      <c r="K36" s="103">
        <f t="shared" si="22"/>
        <v>0</v>
      </c>
      <c r="L36" s="103">
        <f t="shared" si="22"/>
        <v>0</v>
      </c>
      <c r="M36" s="103">
        <f t="shared" si="22"/>
        <v>0</v>
      </c>
      <c r="N36" s="100"/>
      <c r="O36" s="5"/>
    </row>
    <row r="37" spans="1:15" s="4" customFormat="1" ht="16.5" thickBot="1">
      <c r="A37" s="18">
        <v>30</v>
      </c>
      <c r="B37" s="478" t="s">
        <v>56</v>
      </c>
      <c r="C37" s="479"/>
      <c r="D37" s="479"/>
      <c r="E37" s="479"/>
      <c r="F37" s="479"/>
      <c r="G37" s="479"/>
      <c r="H37" s="479"/>
      <c r="I37" s="479"/>
      <c r="J37" s="479"/>
      <c r="K37" s="479"/>
      <c r="L37" s="479"/>
      <c r="M37" s="479"/>
      <c r="N37" s="480"/>
      <c r="O37" s="5"/>
    </row>
    <row r="38" spans="1:15" s="4" customFormat="1" ht="32.25" thickBot="1">
      <c r="A38" s="18">
        <v>31</v>
      </c>
      <c r="B38" s="83" t="s">
        <v>57</v>
      </c>
      <c r="C38" s="63">
        <f t="shared" ref="C38:M38" si="23">C39+C40+C41+C42</f>
        <v>0</v>
      </c>
      <c r="D38" s="442">
        <f t="shared" si="23"/>
        <v>0</v>
      </c>
      <c r="E38" s="443">
        <f t="shared" si="23"/>
        <v>0</v>
      </c>
      <c r="F38" s="444">
        <f t="shared" si="23"/>
        <v>0</v>
      </c>
      <c r="G38" s="445">
        <f t="shared" si="23"/>
        <v>0</v>
      </c>
      <c r="H38" s="444">
        <f t="shared" si="23"/>
        <v>0</v>
      </c>
      <c r="I38" s="444">
        <f t="shared" si="23"/>
        <v>0</v>
      </c>
      <c r="J38" s="446">
        <f t="shared" si="23"/>
        <v>0</v>
      </c>
      <c r="K38" s="446">
        <f t="shared" si="23"/>
        <v>0</v>
      </c>
      <c r="L38" s="446">
        <f t="shared" si="23"/>
        <v>0</v>
      </c>
      <c r="M38" s="68">
        <f t="shared" si="23"/>
        <v>0</v>
      </c>
      <c r="N38" s="87"/>
      <c r="O38" s="5"/>
    </row>
    <row r="39" spans="1:15" s="4" customFormat="1" ht="16.5" thickBot="1">
      <c r="A39" s="18">
        <v>32</v>
      </c>
      <c r="B39" s="104" t="s">
        <v>7</v>
      </c>
      <c r="C39" s="44">
        <f>SUM(D39:J39)</f>
        <v>0</v>
      </c>
      <c r="D39" s="89">
        <f>D45+D51</f>
        <v>0</v>
      </c>
      <c r="E39" s="91">
        <f>E45+E51</f>
        <v>0</v>
      </c>
      <c r="F39" s="90">
        <f t="shared" ref="E39:M42" si="24">F45+F51</f>
        <v>0</v>
      </c>
      <c r="G39" s="89">
        <f t="shared" si="24"/>
        <v>0</v>
      </c>
      <c r="H39" s="90">
        <f t="shared" si="24"/>
        <v>0</v>
      </c>
      <c r="I39" s="90">
        <f t="shared" si="24"/>
        <v>0</v>
      </c>
      <c r="J39" s="92">
        <f t="shared" si="24"/>
        <v>0</v>
      </c>
      <c r="K39" s="92">
        <f t="shared" si="24"/>
        <v>0</v>
      </c>
      <c r="L39" s="92">
        <f t="shared" si="24"/>
        <v>0</v>
      </c>
      <c r="M39" s="92">
        <f t="shared" si="24"/>
        <v>0</v>
      </c>
      <c r="N39" s="93"/>
      <c r="O39" s="5"/>
    </row>
    <row r="40" spans="1:15" s="4" customFormat="1" ht="16.5" thickBot="1">
      <c r="A40" s="18">
        <v>33</v>
      </c>
      <c r="B40" s="88" t="s">
        <v>6</v>
      </c>
      <c r="C40" s="44">
        <f>SUM(D40:J40)</f>
        <v>0</v>
      </c>
      <c r="D40" s="89">
        <f>D46+D52</f>
        <v>0</v>
      </c>
      <c r="E40" s="91">
        <f>E46+E52</f>
        <v>0</v>
      </c>
      <c r="F40" s="90">
        <f t="shared" si="24"/>
        <v>0</v>
      </c>
      <c r="G40" s="89">
        <f t="shared" si="24"/>
        <v>0</v>
      </c>
      <c r="H40" s="90">
        <f t="shared" si="24"/>
        <v>0</v>
      </c>
      <c r="I40" s="90">
        <f t="shared" si="24"/>
        <v>0</v>
      </c>
      <c r="J40" s="92">
        <f t="shared" si="24"/>
        <v>0</v>
      </c>
      <c r="K40" s="92">
        <f t="shared" si="24"/>
        <v>0</v>
      </c>
      <c r="L40" s="92">
        <f t="shared" si="24"/>
        <v>0</v>
      </c>
      <c r="M40" s="92">
        <f t="shared" si="24"/>
        <v>0</v>
      </c>
      <c r="N40" s="93"/>
      <c r="O40" s="5"/>
    </row>
    <row r="41" spans="1:15" s="4" customFormat="1" ht="16.5" thickBot="1">
      <c r="A41" s="18">
        <v>34</v>
      </c>
      <c r="B41" s="94" t="s">
        <v>8</v>
      </c>
      <c r="C41" s="44">
        <f>SUM(D41:J41)</f>
        <v>0</v>
      </c>
      <c r="D41" s="89">
        <f>D47+D53</f>
        <v>0</v>
      </c>
      <c r="E41" s="91">
        <f t="shared" si="24"/>
        <v>0</v>
      </c>
      <c r="F41" s="90">
        <f t="shared" si="24"/>
        <v>0</v>
      </c>
      <c r="G41" s="89">
        <f t="shared" si="24"/>
        <v>0</v>
      </c>
      <c r="H41" s="90">
        <f t="shared" si="24"/>
        <v>0</v>
      </c>
      <c r="I41" s="90">
        <f t="shared" si="24"/>
        <v>0</v>
      </c>
      <c r="J41" s="92">
        <f t="shared" si="24"/>
        <v>0</v>
      </c>
      <c r="K41" s="92">
        <f t="shared" si="24"/>
        <v>0</v>
      </c>
      <c r="L41" s="92">
        <f t="shared" si="24"/>
        <v>0</v>
      </c>
      <c r="M41" s="92">
        <f t="shared" si="24"/>
        <v>0</v>
      </c>
      <c r="N41" s="93"/>
      <c r="O41" s="5"/>
    </row>
    <row r="42" spans="1:15" s="4" customFormat="1" ht="16.5" thickBot="1">
      <c r="A42" s="18">
        <v>35</v>
      </c>
      <c r="B42" s="94" t="s">
        <v>51</v>
      </c>
      <c r="C42" s="77">
        <f>SUM(D42:J42)</f>
        <v>0</v>
      </c>
      <c r="D42" s="95">
        <f>D48+D54</f>
        <v>0</v>
      </c>
      <c r="E42" s="102">
        <f t="shared" si="24"/>
        <v>0</v>
      </c>
      <c r="F42" s="101">
        <f t="shared" si="24"/>
        <v>0</v>
      </c>
      <c r="G42" s="105">
        <f t="shared" si="24"/>
        <v>0</v>
      </c>
      <c r="H42" s="101">
        <f t="shared" si="24"/>
        <v>0</v>
      </c>
      <c r="I42" s="101">
        <f t="shared" si="24"/>
        <v>0</v>
      </c>
      <c r="J42" s="103">
        <f t="shared" si="24"/>
        <v>0</v>
      </c>
      <c r="K42" s="103">
        <f t="shared" si="24"/>
        <v>0</v>
      </c>
      <c r="L42" s="103">
        <f t="shared" si="24"/>
        <v>0</v>
      </c>
      <c r="M42" s="103">
        <f t="shared" si="24"/>
        <v>0</v>
      </c>
      <c r="N42" s="100"/>
      <c r="O42" s="5"/>
    </row>
    <row r="43" spans="1:15" s="4" customFormat="1" ht="16.5" thickBot="1">
      <c r="A43" s="18">
        <v>36</v>
      </c>
      <c r="B43" s="478" t="s">
        <v>58</v>
      </c>
      <c r="C43" s="479"/>
      <c r="D43" s="479"/>
      <c r="E43" s="479"/>
      <c r="F43" s="479"/>
      <c r="G43" s="479"/>
      <c r="H43" s="479"/>
      <c r="I43" s="479"/>
      <c r="J43" s="479"/>
      <c r="K43" s="479"/>
      <c r="L43" s="479"/>
      <c r="M43" s="479"/>
      <c r="N43" s="480"/>
      <c r="O43" s="5"/>
    </row>
    <row r="44" spans="1:15" s="4" customFormat="1" ht="32.25" thickBot="1">
      <c r="A44" s="18">
        <v>37</v>
      </c>
      <c r="B44" s="83" t="s">
        <v>59</v>
      </c>
      <c r="C44" s="63">
        <f t="shared" ref="C44:M44" si="25">C45+C46+C47+C48</f>
        <v>0</v>
      </c>
      <c r="D44" s="106">
        <f t="shared" si="25"/>
        <v>0</v>
      </c>
      <c r="E44" s="107">
        <f t="shared" si="25"/>
        <v>0</v>
      </c>
      <c r="F44" s="108">
        <f t="shared" si="25"/>
        <v>0</v>
      </c>
      <c r="G44" s="109">
        <f t="shared" si="25"/>
        <v>0</v>
      </c>
      <c r="H44" s="108">
        <f t="shared" si="25"/>
        <v>0</v>
      </c>
      <c r="I44" s="108">
        <f t="shared" si="25"/>
        <v>0</v>
      </c>
      <c r="J44" s="110">
        <f t="shared" si="25"/>
        <v>0</v>
      </c>
      <c r="K44" s="110">
        <f t="shared" si="25"/>
        <v>0</v>
      </c>
      <c r="L44" s="110">
        <f t="shared" si="25"/>
        <v>0</v>
      </c>
      <c r="M44" s="110">
        <f t="shared" si="25"/>
        <v>0</v>
      </c>
      <c r="N44" s="87"/>
      <c r="O44" s="5"/>
    </row>
    <row r="45" spans="1:15" s="4" customFormat="1" ht="16.5" thickBot="1">
      <c r="A45" s="18">
        <v>38</v>
      </c>
      <c r="B45" s="104" t="s">
        <v>7</v>
      </c>
      <c r="C45" s="44">
        <f>SUM(D45:J45)</f>
        <v>0</v>
      </c>
      <c r="D45" s="111">
        <v>0</v>
      </c>
      <c r="E45" s="112">
        <v>0</v>
      </c>
      <c r="F45" s="113">
        <v>0</v>
      </c>
      <c r="G45" s="111">
        <v>0</v>
      </c>
      <c r="H45" s="113">
        <v>0</v>
      </c>
      <c r="I45" s="113">
        <v>0</v>
      </c>
      <c r="J45" s="114">
        <v>0</v>
      </c>
      <c r="K45" s="114">
        <v>0</v>
      </c>
      <c r="L45" s="114">
        <v>0</v>
      </c>
      <c r="M45" s="114">
        <v>0</v>
      </c>
      <c r="N45" s="93"/>
      <c r="O45" s="5"/>
    </row>
    <row r="46" spans="1:15" s="4" customFormat="1" ht="16.5" thickBot="1">
      <c r="A46" s="18">
        <v>39</v>
      </c>
      <c r="B46" s="88" t="s">
        <v>6</v>
      </c>
      <c r="C46" s="44">
        <f>SUM(D46:J46)</f>
        <v>0</v>
      </c>
      <c r="D46" s="111">
        <v>0</v>
      </c>
      <c r="E46" s="112">
        <v>0</v>
      </c>
      <c r="F46" s="113">
        <v>0</v>
      </c>
      <c r="G46" s="111">
        <v>0</v>
      </c>
      <c r="H46" s="113">
        <v>0</v>
      </c>
      <c r="I46" s="113">
        <v>0</v>
      </c>
      <c r="J46" s="114">
        <v>0</v>
      </c>
      <c r="K46" s="114">
        <v>0</v>
      </c>
      <c r="L46" s="114">
        <v>0</v>
      </c>
      <c r="M46" s="114">
        <v>0</v>
      </c>
      <c r="N46" s="93"/>
      <c r="O46" s="5"/>
    </row>
    <row r="47" spans="1:15" s="4" customFormat="1" ht="16.5" thickBot="1">
      <c r="A47" s="18">
        <v>40</v>
      </c>
      <c r="B47" s="94" t="s">
        <v>8</v>
      </c>
      <c r="C47" s="44">
        <f>SUM(D47:J47)</f>
        <v>0</v>
      </c>
      <c r="D47" s="111">
        <v>0</v>
      </c>
      <c r="E47" s="112">
        <v>0</v>
      </c>
      <c r="F47" s="113">
        <v>0</v>
      </c>
      <c r="G47" s="111">
        <v>0</v>
      </c>
      <c r="H47" s="113">
        <v>0</v>
      </c>
      <c r="I47" s="113">
        <v>0</v>
      </c>
      <c r="J47" s="114">
        <v>0</v>
      </c>
      <c r="K47" s="114">
        <v>0</v>
      </c>
      <c r="L47" s="114">
        <v>0</v>
      </c>
      <c r="M47" s="114">
        <v>0</v>
      </c>
      <c r="N47" s="93"/>
      <c r="O47" s="5"/>
    </row>
    <row r="48" spans="1:15" s="4" customFormat="1" ht="16.5" thickBot="1">
      <c r="A48" s="18">
        <v>41</v>
      </c>
      <c r="B48" s="94" t="s">
        <v>51</v>
      </c>
      <c r="C48" s="77">
        <f>SUM(D48:J48)</f>
        <v>0</v>
      </c>
      <c r="D48" s="115">
        <v>0</v>
      </c>
      <c r="E48" s="116">
        <v>0</v>
      </c>
      <c r="F48" s="117">
        <v>0</v>
      </c>
      <c r="G48" s="118">
        <v>0</v>
      </c>
      <c r="H48" s="117">
        <v>0</v>
      </c>
      <c r="I48" s="117">
        <v>0</v>
      </c>
      <c r="J48" s="120">
        <v>0</v>
      </c>
      <c r="K48" s="120">
        <v>0</v>
      </c>
      <c r="L48" s="120">
        <v>0</v>
      </c>
      <c r="M48" s="120">
        <v>0</v>
      </c>
      <c r="N48" s="100"/>
      <c r="O48" s="5"/>
    </row>
    <row r="49" spans="1:15" s="4" customFormat="1" ht="16.5" thickBot="1">
      <c r="A49" s="18">
        <v>42</v>
      </c>
      <c r="B49" s="478" t="s">
        <v>60</v>
      </c>
      <c r="C49" s="479"/>
      <c r="D49" s="479"/>
      <c r="E49" s="479"/>
      <c r="F49" s="479"/>
      <c r="G49" s="479"/>
      <c r="H49" s="479"/>
      <c r="I49" s="479"/>
      <c r="J49" s="479"/>
      <c r="K49" s="479"/>
      <c r="L49" s="479"/>
      <c r="M49" s="479"/>
      <c r="N49" s="480"/>
      <c r="O49" s="5"/>
    </row>
    <row r="50" spans="1:15" s="4" customFormat="1" ht="24" customHeight="1" thickBot="1">
      <c r="A50" s="18">
        <v>43</v>
      </c>
      <c r="B50" s="83" t="s">
        <v>74</v>
      </c>
      <c r="C50" s="63">
        <f>C51+C52+C53+C54</f>
        <v>0</v>
      </c>
      <c r="D50" s="106">
        <f t="shared" ref="D50:M50" si="26">D51+D52+D53+D54</f>
        <v>0</v>
      </c>
      <c r="E50" s="107">
        <f t="shared" si="26"/>
        <v>0</v>
      </c>
      <c r="F50" s="107">
        <f t="shared" si="26"/>
        <v>0</v>
      </c>
      <c r="G50" s="108">
        <f t="shared" si="26"/>
        <v>0</v>
      </c>
      <c r="H50" s="108">
        <f t="shared" si="26"/>
        <v>0</v>
      </c>
      <c r="I50" s="108">
        <f t="shared" si="26"/>
        <v>0</v>
      </c>
      <c r="J50" s="110">
        <f t="shared" si="26"/>
        <v>0</v>
      </c>
      <c r="K50" s="110">
        <f t="shared" si="26"/>
        <v>0</v>
      </c>
      <c r="L50" s="110">
        <f t="shared" si="26"/>
        <v>0</v>
      </c>
      <c r="M50" s="110">
        <f t="shared" si="26"/>
        <v>0</v>
      </c>
      <c r="N50" s="121"/>
      <c r="O50" s="5"/>
    </row>
    <row r="51" spans="1:15" s="4" customFormat="1" ht="16.5" thickBot="1">
      <c r="A51" s="18">
        <v>44</v>
      </c>
      <c r="B51" s="70" t="s">
        <v>7</v>
      </c>
      <c r="C51" s="44">
        <f>SUM(D51:J51)</f>
        <v>0</v>
      </c>
      <c r="D51" s="111">
        <v>0</v>
      </c>
      <c r="E51" s="112">
        <v>0</v>
      </c>
      <c r="F51" s="112">
        <v>0</v>
      </c>
      <c r="G51" s="113">
        <v>0</v>
      </c>
      <c r="H51" s="113">
        <v>0</v>
      </c>
      <c r="I51" s="113">
        <v>0</v>
      </c>
      <c r="J51" s="114">
        <v>0</v>
      </c>
      <c r="K51" s="114">
        <v>0</v>
      </c>
      <c r="L51" s="114">
        <v>0</v>
      </c>
      <c r="M51" s="114">
        <v>0</v>
      </c>
      <c r="N51" s="93"/>
      <c r="O51" s="5"/>
    </row>
    <row r="52" spans="1:15" s="4" customFormat="1" ht="16.5" thickBot="1">
      <c r="A52" s="18">
        <v>45</v>
      </c>
      <c r="B52" s="72" t="s">
        <v>6</v>
      </c>
      <c r="C52" s="44">
        <f>SUM(D52:J52)</f>
        <v>0</v>
      </c>
      <c r="D52" s="111">
        <v>0</v>
      </c>
      <c r="E52" s="112">
        <v>0</v>
      </c>
      <c r="F52" s="112">
        <v>0</v>
      </c>
      <c r="G52" s="113">
        <v>0</v>
      </c>
      <c r="H52" s="113">
        <v>0</v>
      </c>
      <c r="I52" s="113">
        <v>0</v>
      </c>
      <c r="J52" s="114">
        <v>0</v>
      </c>
      <c r="K52" s="114">
        <v>0</v>
      </c>
      <c r="L52" s="114">
        <v>0</v>
      </c>
      <c r="M52" s="114">
        <v>0</v>
      </c>
      <c r="N52" s="93"/>
      <c r="O52" s="5"/>
    </row>
    <row r="53" spans="1:15" s="4" customFormat="1" ht="16.5" thickBot="1">
      <c r="A53" s="18">
        <v>46</v>
      </c>
      <c r="B53" s="70" t="s">
        <v>8</v>
      </c>
      <c r="C53" s="44">
        <f>SUM(D53:J53)</f>
        <v>0</v>
      </c>
      <c r="D53" s="111">
        <v>0</v>
      </c>
      <c r="E53" s="112">
        <v>0</v>
      </c>
      <c r="F53" s="112">
        <v>0</v>
      </c>
      <c r="G53" s="113">
        <v>0</v>
      </c>
      <c r="H53" s="113">
        <v>0</v>
      </c>
      <c r="I53" s="113">
        <v>0</v>
      </c>
      <c r="J53" s="114">
        <v>0</v>
      </c>
      <c r="K53" s="114">
        <v>0</v>
      </c>
      <c r="L53" s="114">
        <v>0</v>
      </c>
      <c r="M53" s="114">
        <v>0</v>
      </c>
      <c r="N53" s="93"/>
      <c r="O53" s="5"/>
    </row>
    <row r="54" spans="1:15" s="4" customFormat="1" ht="16.5" thickBot="1">
      <c r="A54" s="18">
        <v>47</v>
      </c>
      <c r="B54" s="73" t="s">
        <v>51</v>
      </c>
      <c r="C54" s="77">
        <f>SUM(D54:J54)</f>
        <v>0</v>
      </c>
      <c r="D54" s="115">
        <v>0</v>
      </c>
      <c r="E54" s="116">
        <v>0</v>
      </c>
      <c r="F54" s="116">
        <v>0</v>
      </c>
      <c r="G54" s="117">
        <v>0</v>
      </c>
      <c r="H54" s="117">
        <v>0</v>
      </c>
      <c r="I54" s="117">
        <v>0</v>
      </c>
      <c r="J54" s="120">
        <v>0</v>
      </c>
      <c r="K54" s="120">
        <v>0</v>
      </c>
      <c r="L54" s="120">
        <v>0</v>
      </c>
      <c r="M54" s="120">
        <v>0</v>
      </c>
      <c r="N54" s="100"/>
      <c r="O54" s="5"/>
    </row>
    <row r="55" spans="1:15" s="4" customFormat="1" ht="16.5" thickBot="1">
      <c r="A55" s="18">
        <v>48</v>
      </c>
      <c r="B55" s="478" t="s">
        <v>61</v>
      </c>
      <c r="C55" s="479"/>
      <c r="D55" s="479"/>
      <c r="E55" s="479"/>
      <c r="F55" s="479"/>
      <c r="G55" s="479"/>
      <c r="H55" s="479"/>
      <c r="I55" s="479"/>
      <c r="J55" s="479"/>
      <c r="K55" s="479"/>
      <c r="L55" s="479"/>
      <c r="M55" s="479"/>
      <c r="N55" s="480"/>
      <c r="O55" s="5"/>
    </row>
    <row r="56" spans="1:15" s="4" customFormat="1" ht="48" thickBot="1">
      <c r="A56" s="18">
        <v>49</v>
      </c>
      <c r="B56" s="83" t="s">
        <v>62</v>
      </c>
      <c r="C56" s="63">
        <f t="shared" ref="C56:M56" si="27">C57+C58+C59+C60</f>
        <v>0</v>
      </c>
      <c r="D56" s="106">
        <f t="shared" si="27"/>
        <v>0</v>
      </c>
      <c r="E56" s="108">
        <f t="shared" si="27"/>
        <v>0</v>
      </c>
      <c r="F56" s="106">
        <f t="shared" si="27"/>
        <v>0</v>
      </c>
      <c r="G56" s="107">
        <f t="shared" si="27"/>
        <v>0</v>
      </c>
      <c r="H56" s="108">
        <f t="shared" si="27"/>
        <v>0</v>
      </c>
      <c r="I56" s="108">
        <f t="shared" si="27"/>
        <v>0</v>
      </c>
      <c r="J56" s="110">
        <f t="shared" si="27"/>
        <v>0</v>
      </c>
      <c r="K56" s="110">
        <f t="shared" si="27"/>
        <v>0</v>
      </c>
      <c r="L56" s="110">
        <f t="shared" si="27"/>
        <v>0</v>
      </c>
      <c r="M56" s="110">
        <f t="shared" si="27"/>
        <v>0</v>
      </c>
      <c r="N56" s="87"/>
      <c r="O56" s="5"/>
    </row>
    <row r="57" spans="1:15" s="4" customFormat="1" ht="16.5" thickBot="1">
      <c r="A57" s="18">
        <v>50</v>
      </c>
      <c r="B57" s="104" t="s">
        <v>7</v>
      </c>
      <c r="C57" s="44">
        <f>SUM(D57:J57)</f>
        <v>0</v>
      </c>
      <c r="D57" s="111">
        <v>0</v>
      </c>
      <c r="E57" s="113">
        <v>0</v>
      </c>
      <c r="F57" s="111">
        <v>0</v>
      </c>
      <c r="G57" s="112">
        <v>0</v>
      </c>
      <c r="H57" s="113">
        <v>0</v>
      </c>
      <c r="I57" s="113">
        <v>0</v>
      </c>
      <c r="J57" s="114">
        <v>0</v>
      </c>
      <c r="K57" s="114">
        <v>0</v>
      </c>
      <c r="L57" s="114">
        <v>0</v>
      </c>
      <c r="M57" s="114">
        <v>0</v>
      </c>
      <c r="N57" s="93"/>
      <c r="O57" s="5"/>
    </row>
    <row r="58" spans="1:15" s="4" customFormat="1" ht="16.5" thickBot="1">
      <c r="A58" s="18">
        <v>51</v>
      </c>
      <c r="B58" s="88" t="s">
        <v>6</v>
      </c>
      <c r="C58" s="44">
        <f>SUM(D58:J58)</f>
        <v>0</v>
      </c>
      <c r="D58" s="111">
        <v>0</v>
      </c>
      <c r="E58" s="113">
        <v>0</v>
      </c>
      <c r="F58" s="111">
        <v>0</v>
      </c>
      <c r="G58" s="112">
        <v>0</v>
      </c>
      <c r="H58" s="113">
        <v>0</v>
      </c>
      <c r="I58" s="113">
        <v>0</v>
      </c>
      <c r="J58" s="114">
        <v>0</v>
      </c>
      <c r="K58" s="114">
        <v>0</v>
      </c>
      <c r="L58" s="114">
        <v>0</v>
      </c>
      <c r="M58" s="114">
        <v>0</v>
      </c>
      <c r="N58" s="93"/>
      <c r="O58" s="5"/>
    </row>
    <row r="59" spans="1:15" s="4" customFormat="1" ht="16.5" thickBot="1">
      <c r="A59" s="18">
        <v>52</v>
      </c>
      <c r="B59" s="94" t="s">
        <v>8</v>
      </c>
      <c r="C59" s="44">
        <f>SUM(D59:J59)</f>
        <v>0</v>
      </c>
      <c r="D59" s="111">
        <v>0</v>
      </c>
      <c r="E59" s="113">
        <v>0</v>
      </c>
      <c r="F59" s="111">
        <v>0</v>
      </c>
      <c r="G59" s="112">
        <v>0</v>
      </c>
      <c r="H59" s="113">
        <v>0</v>
      </c>
      <c r="I59" s="113">
        <v>0</v>
      </c>
      <c r="J59" s="114">
        <v>0</v>
      </c>
      <c r="K59" s="114">
        <v>0</v>
      </c>
      <c r="L59" s="114">
        <v>0</v>
      </c>
      <c r="M59" s="114">
        <v>0</v>
      </c>
      <c r="N59" s="93"/>
      <c r="O59" s="5"/>
    </row>
    <row r="60" spans="1:15" s="4" customFormat="1" ht="16.5" thickBot="1">
      <c r="A60" s="18">
        <v>53</v>
      </c>
      <c r="B60" s="94" t="s">
        <v>51</v>
      </c>
      <c r="C60" s="77">
        <f>SUM(D60:J60)</f>
        <v>0</v>
      </c>
      <c r="D60" s="115">
        <v>0</v>
      </c>
      <c r="E60" s="117">
        <v>0</v>
      </c>
      <c r="F60" s="115">
        <v>0</v>
      </c>
      <c r="G60" s="116">
        <v>0</v>
      </c>
      <c r="H60" s="117">
        <v>0</v>
      </c>
      <c r="I60" s="117">
        <v>0</v>
      </c>
      <c r="J60" s="120">
        <v>0</v>
      </c>
      <c r="K60" s="120">
        <v>0</v>
      </c>
      <c r="L60" s="120">
        <v>0</v>
      </c>
      <c r="M60" s="120">
        <v>0</v>
      </c>
      <c r="N60" s="100"/>
      <c r="O60" s="5"/>
    </row>
    <row r="61" spans="1:15" ht="16.5" thickBot="1">
      <c r="A61" s="18">
        <v>54</v>
      </c>
      <c r="B61" s="478" t="s">
        <v>63</v>
      </c>
      <c r="C61" s="478"/>
      <c r="D61" s="478"/>
      <c r="E61" s="478"/>
      <c r="F61" s="478"/>
      <c r="G61" s="478"/>
      <c r="H61" s="478"/>
      <c r="I61" s="478"/>
      <c r="J61" s="478"/>
      <c r="K61" s="478"/>
      <c r="L61" s="478"/>
      <c r="M61" s="478"/>
      <c r="N61" s="494"/>
    </row>
    <row r="62" spans="1:15" ht="32.25" thickBot="1">
      <c r="A62" s="18">
        <v>55</v>
      </c>
      <c r="B62" s="122" t="s">
        <v>47</v>
      </c>
      <c r="C62" s="63">
        <f>D62+E62+F62+G62+H62+I62+J62+K62+L62+M62</f>
        <v>2291500.8771199998</v>
      </c>
      <c r="D62" s="64">
        <f>D63+D64</f>
        <v>199697.76360999999</v>
      </c>
      <c r="E62" s="66">
        <f t="shared" ref="E62:M62" si="28">E63+E64</f>
        <v>211016.08199999999</v>
      </c>
      <c r="F62" s="64">
        <f t="shared" si="28"/>
        <v>223066.70600000001</v>
      </c>
      <c r="G62" s="84">
        <f t="shared" si="28"/>
        <v>222998.41999999998</v>
      </c>
      <c r="H62" s="84">
        <f t="shared" si="28"/>
        <v>240702.32500000001</v>
      </c>
      <c r="I62" s="84">
        <f t="shared" si="28"/>
        <v>260672.05</v>
      </c>
      <c r="J62" s="84">
        <f t="shared" si="28"/>
        <v>306066.43650999997</v>
      </c>
      <c r="K62" s="84">
        <f t="shared" si="28"/>
        <v>308336.04700000002</v>
      </c>
      <c r="L62" s="84">
        <f t="shared" si="28"/>
        <v>318945.04700000002</v>
      </c>
      <c r="M62" s="84">
        <f t="shared" si="28"/>
        <v>0</v>
      </c>
      <c r="N62" s="87"/>
    </row>
    <row r="63" spans="1:15" ht="16.5" thickBot="1">
      <c r="A63" s="18">
        <v>56</v>
      </c>
      <c r="B63" s="72" t="s">
        <v>6</v>
      </c>
      <c r="C63" s="36">
        <f>D63+E63+F63+G63+H63+I63+J63+K63+L63+M63</f>
        <v>1328192.4739999999</v>
      </c>
      <c r="D63" s="90">
        <f t="shared" ref="D63:I63" si="29">D70+D72+D74+D76+D78+D80+D82+D86</f>
        <v>118709.63499999999</v>
      </c>
      <c r="E63" s="90">
        <f t="shared" si="29"/>
        <v>119972</v>
      </c>
      <c r="F63" s="90">
        <f t="shared" si="29"/>
        <v>125011.40000000001</v>
      </c>
      <c r="G63" s="90">
        <f t="shared" si="29"/>
        <v>129391.99999999999</v>
      </c>
      <c r="H63" s="90">
        <f t="shared" si="29"/>
        <v>138583.11500000002</v>
      </c>
      <c r="I63" s="90">
        <f t="shared" si="29"/>
        <v>150611.66</v>
      </c>
      <c r="J63" s="90">
        <f>J70+J72+J74+J76+J78+J80+J82+J86</f>
        <v>179993.66399999999</v>
      </c>
      <c r="K63" s="90">
        <f>K70+K72+K74+K76+K78+K80+K82</f>
        <v>177655</v>
      </c>
      <c r="L63" s="90">
        <f>L70+L72+L74+L76+L78+L80+L82</f>
        <v>188264</v>
      </c>
      <c r="M63" s="90">
        <f>M70+M72+M74+M76+M78+M80+M82</f>
        <v>0</v>
      </c>
      <c r="N63" s="93"/>
    </row>
    <row r="64" spans="1:15" ht="16.5" thickBot="1">
      <c r="A64" s="18">
        <v>57</v>
      </c>
      <c r="B64" s="73" t="s">
        <v>8</v>
      </c>
      <c r="C64" s="36">
        <f>D64+E64+F64+G64+H64+I64+J64+K64+L64+M64</f>
        <v>963308.40312000003</v>
      </c>
      <c r="D64" s="95">
        <f>D66+D68</f>
        <v>80988.12861</v>
      </c>
      <c r="E64" s="96">
        <f t="shared" ref="E64:M64" si="30">E66+E68</f>
        <v>91044.081999999995</v>
      </c>
      <c r="F64" s="95">
        <f t="shared" si="30"/>
        <v>98055.305999999997</v>
      </c>
      <c r="G64" s="96">
        <f t="shared" si="30"/>
        <v>93606.42</v>
      </c>
      <c r="H64" s="96">
        <f>H66+H68+H83</f>
        <v>102119.20999999999</v>
      </c>
      <c r="I64" s="96">
        <f t="shared" si="30"/>
        <v>110060.39</v>
      </c>
      <c r="J64" s="375">
        <f t="shared" si="30"/>
        <v>126072.77251</v>
      </c>
      <c r="K64" s="96">
        <f t="shared" si="30"/>
        <v>130681.04700000001</v>
      </c>
      <c r="L64" s="96">
        <f t="shared" si="30"/>
        <v>130681.04700000001</v>
      </c>
      <c r="M64" s="96">
        <f t="shared" si="30"/>
        <v>0</v>
      </c>
      <c r="N64" s="100"/>
    </row>
    <row r="65" spans="1:14" s="15" customFormat="1" ht="102.75" customHeight="1" thickBot="1">
      <c r="A65" s="18">
        <v>58</v>
      </c>
      <c r="B65" s="123" t="s">
        <v>9</v>
      </c>
      <c r="C65" s="79">
        <f t="shared" ref="C65:C73" si="31">SUM(D65:M65)</f>
        <v>962980.85441999999</v>
      </c>
      <c r="D65" s="80">
        <f t="shared" ref="D65:M65" si="32">D66</f>
        <v>80763.609909999999</v>
      </c>
      <c r="E65" s="79">
        <f t="shared" si="32"/>
        <v>91044.081999999995</v>
      </c>
      <c r="F65" s="80">
        <f t="shared" si="32"/>
        <v>98055.305999999997</v>
      </c>
      <c r="G65" s="79">
        <f t="shared" si="32"/>
        <v>93606.42</v>
      </c>
      <c r="H65" s="79">
        <f t="shared" si="32"/>
        <v>102016.18</v>
      </c>
      <c r="I65" s="79">
        <f t="shared" si="32"/>
        <v>110060.39</v>
      </c>
      <c r="J65" s="79">
        <f t="shared" si="32"/>
        <v>126072.77251</v>
      </c>
      <c r="K65" s="79">
        <f t="shared" si="32"/>
        <v>130681.04700000001</v>
      </c>
      <c r="L65" s="79">
        <f t="shared" si="32"/>
        <v>130681.04700000001</v>
      </c>
      <c r="M65" s="79">
        <f t="shared" si="32"/>
        <v>0</v>
      </c>
      <c r="N65" s="124" t="s">
        <v>102</v>
      </c>
    </row>
    <row r="66" spans="1:14" s="3" customFormat="1" ht="17.25" customHeight="1" thickBot="1">
      <c r="A66" s="18">
        <v>59</v>
      </c>
      <c r="B66" s="125" t="s">
        <v>8</v>
      </c>
      <c r="C66" s="79">
        <f t="shared" si="31"/>
        <v>962980.85441999999</v>
      </c>
      <c r="D66" s="384">
        <v>80763.609909999999</v>
      </c>
      <c r="E66" s="385">
        <v>91044.081999999995</v>
      </c>
      <c r="F66" s="384">
        <v>98055.305999999997</v>
      </c>
      <c r="G66" s="385">
        <v>93606.42</v>
      </c>
      <c r="H66" s="385">
        <v>102016.18</v>
      </c>
      <c r="I66" s="384">
        <v>110060.39</v>
      </c>
      <c r="J66" s="385">
        <f>120052.358+2030.64-936.46872+342+3657.308+746.80078+180.13445</f>
        <v>126072.77251</v>
      </c>
      <c r="K66" s="385">
        <v>130681.04700000001</v>
      </c>
      <c r="L66" s="385">
        <v>130681.04700000001</v>
      </c>
      <c r="M66" s="385">
        <v>0</v>
      </c>
      <c r="N66" s="127"/>
    </row>
    <row r="67" spans="1:14" s="15" customFormat="1" ht="32.25" thickBot="1">
      <c r="A67" s="18">
        <v>60</v>
      </c>
      <c r="B67" s="128" t="s">
        <v>10</v>
      </c>
      <c r="C67" s="79">
        <f t="shared" si="31"/>
        <v>224.5187</v>
      </c>
      <c r="D67" s="80">
        <f t="shared" ref="D67:M67" si="33">D68</f>
        <v>224.5187</v>
      </c>
      <c r="E67" s="79">
        <f>E68</f>
        <v>0</v>
      </c>
      <c r="F67" s="80">
        <f t="shared" si="33"/>
        <v>0</v>
      </c>
      <c r="G67" s="79">
        <f t="shared" si="33"/>
        <v>0</v>
      </c>
      <c r="H67" s="79">
        <f t="shared" si="33"/>
        <v>0</v>
      </c>
      <c r="I67" s="79">
        <f t="shared" si="33"/>
        <v>0</v>
      </c>
      <c r="J67" s="79">
        <f t="shared" si="33"/>
        <v>0</v>
      </c>
      <c r="K67" s="79">
        <f t="shared" si="33"/>
        <v>0</v>
      </c>
      <c r="L67" s="79">
        <f t="shared" si="33"/>
        <v>0</v>
      </c>
      <c r="M67" s="79">
        <f t="shared" si="33"/>
        <v>0</v>
      </c>
      <c r="N67" s="124" t="s">
        <v>136</v>
      </c>
    </row>
    <row r="68" spans="1:14" s="3" customFormat="1" ht="15.75" customHeight="1" thickBot="1">
      <c r="A68" s="18">
        <v>61</v>
      </c>
      <c r="B68" s="125" t="s">
        <v>8</v>
      </c>
      <c r="C68" s="129">
        <f t="shared" si="31"/>
        <v>224.5187</v>
      </c>
      <c r="D68" s="126">
        <v>224.5187</v>
      </c>
      <c r="E68" s="127">
        <v>0</v>
      </c>
      <c r="F68" s="126">
        <v>0</v>
      </c>
      <c r="G68" s="127">
        <f>F68*1.04</f>
        <v>0</v>
      </c>
      <c r="H68" s="127">
        <f>G68*1.04</f>
        <v>0</v>
      </c>
      <c r="I68" s="126">
        <f>H68*1.04</f>
        <v>0</v>
      </c>
      <c r="J68" s="127">
        <f>I68*1.04</f>
        <v>0</v>
      </c>
      <c r="K68" s="127">
        <v>0</v>
      </c>
      <c r="L68" s="127">
        <v>0</v>
      </c>
      <c r="M68" s="127">
        <v>0</v>
      </c>
      <c r="N68" s="130"/>
    </row>
    <row r="69" spans="1:14" s="15" customFormat="1" ht="116.25" customHeight="1" thickBot="1">
      <c r="A69" s="18">
        <v>62</v>
      </c>
      <c r="B69" s="128" t="s">
        <v>19</v>
      </c>
      <c r="C69" s="79">
        <f t="shared" si="31"/>
        <v>557769.30000000005</v>
      </c>
      <c r="D69" s="80">
        <f t="shared" ref="D69:M69" si="34">D70</f>
        <v>45947.1</v>
      </c>
      <c r="E69" s="79">
        <f t="shared" si="34"/>
        <v>50782.5</v>
      </c>
      <c r="F69" s="80">
        <f t="shared" si="34"/>
        <v>52246.8</v>
      </c>
      <c r="G69" s="131">
        <f t="shared" si="34"/>
        <v>54095.7</v>
      </c>
      <c r="H69" s="131">
        <f t="shared" si="34"/>
        <v>58476.800000000003</v>
      </c>
      <c r="I69" s="79">
        <f t="shared" si="34"/>
        <v>64923.8</v>
      </c>
      <c r="J69" s="131">
        <f t="shared" si="34"/>
        <v>75356.599999999991</v>
      </c>
      <c r="K69" s="131">
        <f t="shared" si="34"/>
        <v>75479</v>
      </c>
      <c r="L69" s="131">
        <f t="shared" si="34"/>
        <v>80461</v>
      </c>
      <c r="M69" s="131">
        <f t="shared" si="34"/>
        <v>0</v>
      </c>
      <c r="N69" s="124" t="s">
        <v>34</v>
      </c>
    </row>
    <row r="70" spans="1:14" s="3" customFormat="1" ht="16.5" customHeight="1" thickBot="1">
      <c r="A70" s="18">
        <v>63</v>
      </c>
      <c r="B70" s="125" t="s">
        <v>6</v>
      </c>
      <c r="C70" s="129">
        <f t="shared" si="31"/>
        <v>557769.30000000005</v>
      </c>
      <c r="D70" s="384">
        <v>45947.1</v>
      </c>
      <c r="E70" s="385">
        <v>50782.5</v>
      </c>
      <c r="F70" s="384">
        <f>52896.8-650</f>
        <v>52246.8</v>
      </c>
      <c r="G70" s="386">
        <v>54095.7</v>
      </c>
      <c r="H70" s="386">
        <v>58476.800000000003</v>
      </c>
      <c r="I70" s="384">
        <v>64923.8</v>
      </c>
      <c r="J70" s="387">
        <f>70541+2450.2+2365.4</f>
        <v>75356.599999999991</v>
      </c>
      <c r="K70" s="386">
        <v>75479</v>
      </c>
      <c r="L70" s="386">
        <v>80461</v>
      </c>
      <c r="M70" s="386">
        <v>0</v>
      </c>
      <c r="N70" s="127"/>
    </row>
    <row r="71" spans="1:14" s="3" customFormat="1" ht="134.25" customHeight="1" thickBot="1">
      <c r="A71" s="18">
        <v>64</v>
      </c>
      <c r="B71" s="128" t="s">
        <v>20</v>
      </c>
      <c r="C71" s="79">
        <f t="shared" si="31"/>
        <v>157792.20000000001</v>
      </c>
      <c r="D71" s="80">
        <f t="shared" ref="D71:M71" si="35">D72</f>
        <v>12864.1</v>
      </c>
      <c r="E71" s="79">
        <f t="shared" si="35"/>
        <v>13843.3</v>
      </c>
      <c r="F71" s="80">
        <f t="shared" si="35"/>
        <v>14268.6</v>
      </c>
      <c r="G71" s="79">
        <f t="shared" si="35"/>
        <v>15606.4</v>
      </c>
      <c r="H71" s="79">
        <f t="shared" si="35"/>
        <v>17385.400000000001</v>
      </c>
      <c r="I71" s="79">
        <f t="shared" si="35"/>
        <v>18643.099999999999</v>
      </c>
      <c r="J71" s="79">
        <f t="shared" si="35"/>
        <v>21611.3</v>
      </c>
      <c r="K71" s="79">
        <f t="shared" si="35"/>
        <v>21358</v>
      </c>
      <c r="L71" s="79">
        <f t="shared" si="35"/>
        <v>22212</v>
      </c>
      <c r="M71" s="79">
        <f t="shared" si="35"/>
        <v>0</v>
      </c>
      <c r="N71" s="124" t="s">
        <v>34</v>
      </c>
    </row>
    <row r="72" spans="1:14" s="3" customFormat="1" ht="19.5" thickBot="1">
      <c r="A72" s="18">
        <v>65</v>
      </c>
      <c r="B72" s="125" t="s">
        <v>6</v>
      </c>
      <c r="C72" s="129">
        <f t="shared" si="31"/>
        <v>157792.20000000001</v>
      </c>
      <c r="D72" s="384">
        <v>12864.1</v>
      </c>
      <c r="E72" s="385">
        <v>13843.3</v>
      </c>
      <c r="F72" s="384">
        <f>14392.2-123.6</f>
        <v>14268.6</v>
      </c>
      <c r="G72" s="385">
        <v>15606.4</v>
      </c>
      <c r="H72" s="385">
        <v>17385.400000000001</v>
      </c>
      <c r="I72" s="384">
        <v>18643.099999999999</v>
      </c>
      <c r="J72" s="385">
        <f>20464+262.7+884.6</f>
        <v>21611.3</v>
      </c>
      <c r="K72" s="385">
        <v>21358</v>
      </c>
      <c r="L72" s="385">
        <v>22212</v>
      </c>
      <c r="M72" s="385">
        <v>0</v>
      </c>
      <c r="N72" s="127"/>
    </row>
    <row r="73" spans="1:14" s="15" customFormat="1" ht="115.5" customHeight="1" thickBot="1">
      <c r="A73" s="18">
        <v>66</v>
      </c>
      <c r="B73" s="128" t="s">
        <v>21</v>
      </c>
      <c r="C73" s="79">
        <f t="shared" si="31"/>
        <v>10641</v>
      </c>
      <c r="D73" s="80">
        <f t="shared" ref="D73:M73" si="36">D74</f>
        <v>1057</v>
      </c>
      <c r="E73" s="79">
        <f t="shared" si="36"/>
        <v>1234</v>
      </c>
      <c r="F73" s="80">
        <f t="shared" si="36"/>
        <v>1125</v>
      </c>
      <c r="G73" s="79">
        <f t="shared" si="36"/>
        <v>1167</v>
      </c>
      <c r="H73" s="79">
        <f t="shared" si="36"/>
        <v>1173</v>
      </c>
      <c r="I73" s="79">
        <f t="shared" si="36"/>
        <v>1106</v>
      </c>
      <c r="J73" s="79">
        <f t="shared" si="36"/>
        <v>1211</v>
      </c>
      <c r="K73" s="79">
        <f t="shared" si="36"/>
        <v>1259</v>
      </c>
      <c r="L73" s="79">
        <f t="shared" si="36"/>
        <v>1309</v>
      </c>
      <c r="M73" s="79">
        <f t="shared" si="36"/>
        <v>0</v>
      </c>
      <c r="N73" s="124" t="s">
        <v>34</v>
      </c>
    </row>
    <row r="74" spans="1:14" s="3" customFormat="1" ht="19.5" thickBot="1">
      <c r="A74" s="18">
        <v>67</v>
      </c>
      <c r="B74" s="125" t="s">
        <v>6</v>
      </c>
      <c r="C74" s="129">
        <f t="shared" ref="C74:C82" si="37">SUM(D74:M74)</f>
        <v>10641</v>
      </c>
      <c r="D74" s="384">
        <v>1057</v>
      </c>
      <c r="E74" s="385">
        <v>1234</v>
      </c>
      <c r="F74" s="384">
        <v>1125</v>
      </c>
      <c r="G74" s="385">
        <v>1167</v>
      </c>
      <c r="H74" s="385">
        <v>1173</v>
      </c>
      <c r="I74" s="384">
        <v>1106</v>
      </c>
      <c r="J74" s="385">
        <v>1211</v>
      </c>
      <c r="K74" s="385">
        <v>1259</v>
      </c>
      <c r="L74" s="385">
        <v>1309</v>
      </c>
      <c r="M74" s="385">
        <v>0</v>
      </c>
      <c r="N74" s="127"/>
    </row>
    <row r="75" spans="1:14" s="15" customFormat="1" ht="127.5" customHeight="1" thickBot="1">
      <c r="A75" s="18">
        <v>68</v>
      </c>
      <c r="B75" s="132" t="s">
        <v>38</v>
      </c>
      <c r="C75" s="79">
        <f t="shared" si="37"/>
        <v>441216.44</v>
      </c>
      <c r="D75" s="80">
        <f t="shared" ref="D75:M75" si="38">D76</f>
        <v>37789.9</v>
      </c>
      <c r="E75" s="79">
        <f t="shared" si="38"/>
        <v>40633.1</v>
      </c>
      <c r="F75" s="80">
        <f t="shared" si="38"/>
        <v>43239</v>
      </c>
      <c r="G75" s="79">
        <f t="shared" si="38"/>
        <v>44697</v>
      </c>
      <c r="H75" s="79">
        <f t="shared" si="38"/>
        <v>43286.400000000001</v>
      </c>
      <c r="I75" s="79">
        <f>I76</f>
        <v>49059.61</v>
      </c>
      <c r="J75" s="79">
        <f t="shared" si="38"/>
        <v>59966.43</v>
      </c>
      <c r="K75" s="79">
        <f t="shared" si="38"/>
        <v>59316</v>
      </c>
      <c r="L75" s="79">
        <f t="shared" si="38"/>
        <v>63229</v>
      </c>
      <c r="M75" s="79">
        <f t="shared" si="38"/>
        <v>0</v>
      </c>
      <c r="N75" s="124" t="s">
        <v>34</v>
      </c>
    </row>
    <row r="76" spans="1:14" s="3" customFormat="1" ht="15.75" customHeight="1" thickBot="1">
      <c r="A76" s="18">
        <v>69</v>
      </c>
      <c r="B76" s="125" t="s">
        <v>6</v>
      </c>
      <c r="C76" s="129">
        <f t="shared" si="37"/>
        <v>441216.44</v>
      </c>
      <c r="D76" s="384">
        <v>37789.9</v>
      </c>
      <c r="E76" s="385">
        <v>40633.1</v>
      </c>
      <c r="F76" s="384">
        <v>43239</v>
      </c>
      <c r="G76" s="385">
        <v>44697</v>
      </c>
      <c r="H76" s="385">
        <v>43286.400000000001</v>
      </c>
      <c r="I76" s="384">
        <v>49059.61</v>
      </c>
      <c r="J76" s="385">
        <f>55435+3829.5+701.93</f>
        <v>59966.43</v>
      </c>
      <c r="K76" s="385">
        <v>59316</v>
      </c>
      <c r="L76" s="385">
        <v>63229</v>
      </c>
      <c r="M76" s="385">
        <v>0</v>
      </c>
      <c r="N76" s="127"/>
    </row>
    <row r="77" spans="1:14" s="15" customFormat="1" ht="192.75" customHeight="1" thickBot="1">
      <c r="A77" s="18">
        <v>70</v>
      </c>
      <c r="B77" s="128" t="s">
        <v>83</v>
      </c>
      <c r="C77" s="79">
        <f t="shared" si="37"/>
        <v>136804.84899999999</v>
      </c>
      <c r="D77" s="80">
        <f t="shared" ref="D77:M77" si="39">D78</f>
        <v>11373.4</v>
      </c>
      <c r="E77" s="79">
        <f t="shared" si="39"/>
        <v>11723.3</v>
      </c>
      <c r="F77" s="80">
        <f t="shared" si="39"/>
        <v>12376.2</v>
      </c>
      <c r="G77" s="79">
        <f t="shared" si="39"/>
        <v>13002.9</v>
      </c>
      <c r="H77" s="79">
        <f t="shared" si="39"/>
        <v>14353.815000000001</v>
      </c>
      <c r="I77" s="79">
        <f t="shared" si="39"/>
        <v>15102.9</v>
      </c>
      <c r="J77" s="79">
        <f t="shared" si="39"/>
        <v>18916.333999999999</v>
      </c>
      <c r="K77" s="79">
        <f t="shared" si="39"/>
        <v>19586</v>
      </c>
      <c r="L77" s="79">
        <f t="shared" si="39"/>
        <v>20370</v>
      </c>
      <c r="M77" s="79">
        <f t="shared" si="39"/>
        <v>0</v>
      </c>
      <c r="N77" s="124" t="s">
        <v>34</v>
      </c>
    </row>
    <row r="78" spans="1:14" ht="18" customHeight="1" thickBot="1">
      <c r="A78" s="18">
        <v>71</v>
      </c>
      <c r="B78" s="125" t="s">
        <v>6</v>
      </c>
      <c r="C78" s="129">
        <f t="shared" si="37"/>
        <v>136804.84899999999</v>
      </c>
      <c r="D78" s="384">
        <v>11373.4</v>
      </c>
      <c r="E78" s="385">
        <v>11723.3</v>
      </c>
      <c r="F78" s="384">
        <f>12188.1+188.1</f>
        <v>12376.2</v>
      </c>
      <c r="G78" s="385">
        <v>13002.9</v>
      </c>
      <c r="H78" s="385">
        <v>14353.815000000001</v>
      </c>
      <c r="I78" s="384">
        <v>15102.9</v>
      </c>
      <c r="J78" s="385">
        <f>18766+150.334</f>
        <v>18916.333999999999</v>
      </c>
      <c r="K78" s="385">
        <v>19586</v>
      </c>
      <c r="L78" s="385">
        <v>20370</v>
      </c>
      <c r="M78" s="385">
        <v>0</v>
      </c>
      <c r="N78" s="133"/>
    </row>
    <row r="79" spans="1:14" s="15" customFormat="1" ht="126" customHeight="1" thickBot="1">
      <c r="A79" s="18">
        <v>72</v>
      </c>
      <c r="B79" s="128" t="s">
        <v>22</v>
      </c>
      <c r="C79" s="79">
        <f t="shared" si="37"/>
        <v>8883.2180000000008</v>
      </c>
      <c r="D79" s="81">
        <f t="shared" ref="D79:M79" si="40">D80</f>
        <v>800.32799999999997</v>
      </c>
      <c r="E79" s="79">
        <f t="shared" si="40"/>
        <v>1755.8</v>
      </c>
      <c r="F79" s="134">
        <f t="shared" si="40"/>
        <v>1755.8</v>
      </c>
      <c r="G79" s="79">
        <f t="shared" si="40"/>
        <v>823</v>
      </c>
      <c r="H79" s="79">
        <f t="shared" si="40"/>
        <v>864</v>
      </c>
      <c r="I79" s="79">
        <f>I80</f>
        <v>912.29</v>
      </c>
      <c r="J79" s="79">
        <f t="shared" si="40"/>
        <v>632</v>
      </c>
      <c r="K79" s="79">
        <f t="shared" si="40"/>
        <v>657</v>
      </c>
      <c r="L79" s="79">
        <f t="shared" si="40"/>
        <v>683</v>
      </c>
      <c r="M79" s="79">
        <f t="shared" si="40"/>
        <v>0</v>
      </c>
      <c r="N79" s="124" t="s">
        <v>34</v>
      </c>
    </row>
    <row r="80" spans="1:14" s="3" customFormat="1" ht="18.75" customHeight="1" thickBot="1">
      <c r="A80" s="18">
        <v>73</v>
      </c>
      <c r="B80" s="125" t="s">
        <v>6</v>
      </c>
      <c r="C80" s="129">
        <f t="shared" si="37"/>
        <v>8883.2180000000008</v>
      </c>
      <c r="D80" s="384">
        <v>800.32799999999997</v>
      </c>
      <c r="E80" s="385">
        <v>1755.8</v>
      </c>
      <c r="F80" s="384">
        <v>1755.8</v>
      </c>
      <c r="G80" s="385">
        <v>823</v>
      </c>
      <c r="H80" s="385">
        <v>864</v>
      </c>
      <c r="I80" s="384">
        <f>239.5+672.79</f>
        <v>912.29</v>
      </c>
      <c r="J80" s="385">
        <v>632</v>
      </c>
      <c r="K80" s="385">
        <v>657</v>
      </c>
      <c r="L80" s="385">
        <v>683</v>
      </c>
      <c r="M80" s="385">
        <v>0</v>
      </c>
      <c r="N80" s="127"/>
    </row>
    <row r="81" spans="1:15" s="15" customFormat="1" ht="63.75" thickBot="1">
      <c r="A81" s="18">
        <v>74</v>
      </c>
      <c r="B81" s="132" t="s">
        <v>39</v>
      </c>
      <c r="C81" s="79">
        <f t="shared" si="37"/>
        <v>11921.507000000001</v>
      </c>
      <c r="D81" s="81">
        <f t="shared" ref="D81:M81" si="41">D82</f>
        <v>8877.8070000000007</v>
      </c>
      <c r="E81" s="79">
        <f t="shared" si="41"/>
        <v>0</v>
      </c>
      <c r="F81" s="134">
        <f t="shared" si="41"/>
        <v>0</v>
      </c>
      <c r="G81" s="79">
        <f t="shared" si="41"/>
        <v>0</v>
      </c>
      <c r="H81" s="79">
        <f t="shared" si="41"/>
        <v>3043.7</v>
      </c>
      <c r="I81" s="79">
        <f t="shared" si="41"/>
        <v>0</v>
      </c>
      <c r="J81" s="79">
        <f t="shared" si="41"/>
        <v>0</v>
      </c>
      <c r="K81" s="79">
        <f t="shared" si="41"/>
        <v>0</v>
      </c>
      <c r="L81" s="79">
        <f t="shared" si="41"/>
        <v>0</v>
      </c>
      <c r="M81" s="79">
        <f t="shared" si="41"/>
        <v>0</v>
      </c>
      <c r="N81" s="124" t="s">
        <v>34</v>
      </c>
    </row>
    <row r="82" spans="1:15" s="3" customFormat="1" ht="21.75" customHeight="1" thickBot="1">
      <c r="A82" s="18">
        <v>75</v>
      </c>
      <c r="B82" s="125" t="s">
        <v>6</v>
      </c>
      <c r="C82" s="129">
        <f t="shared" si="37"/>
        <v>11921.507000000001</v>
      </c>
      <c r="D82" s="384">
        <v>8877.8070000000007</v>
      </c>
      <c r="E82" s="385">
        <v>0</v>
      </c>
      <c r="F82" s="384">
        <v>0</v>
      </c>
      <c r="G82" s="385">
        <v>0</v>
      </c>
      <c r="H82" s="385">
        <v>3043.7</v>
      </c>
      <c r="I82" s="384">
        <v>0</v>
      </c>
      <c r="J82" s="385">
        <v>0</v>
      </c>
      <c r="K82" s="385">
        <v>0</v>
      </c>
      <c r="L82" s="385">
        <v>0</v>
      </c>
      <c r="M82" s="388">
        <v>0</v>
      </c>
      <c r="N82" s="135"/>
    </row>
    <row r="83" spans="1:15" s="3" customFormat="1" ht="21.75" customHeight="1" thickBot="1">
      <c r="A83" s="18">
        <v>76</v>
      </c>
      <c r="B83" s="136" t="s">
        <v>134</v>
      </c>
      <c r="C83" s="80">
        <f>SUM(D83:M83)</f>
        <v>103.03</v>
      </c>
      <c r="D83" s="79">
        <f t="shared" ref="D83:M83" si="42">D84</f>
        <v>0</v>
      </c>
      <c r="E83" s="80">
        <f t="shared" si="42"/>
        <v>0</v>
      </c>
      <c r="F83" s="79">
        <f t="shared" si="42"/>
        <v>0</v>
      </c>
      <c r="G83" s="80">
        <f t="shared" si="42"/>
        <v>0</v>
      </c>
      <c r="H83" s="79">
        <f t="shared" si="42"/>
        <v>103.03</v>
      </c>
      <c r="I83" s="80">
        <f t="shared" si="42"/>
        <v>0</v>
      </c>
      <c r="J83" s="79">
        <f t="shared" si="42"/>
        <v>0</v>
      </c>
      <c r="K83" s="80">
        <f t="shared" si="42"/>
        <v>0</v>
      </c>
      <c r="L83" s="79">
        <f t="shared" si="42"/>
        <v>0</v>
      </c>
      <c r="M83" s="80">
        <f t="shared" si="42"/>
        <v>0</v>
      </c>
      <c r="N83" s="523" t="str">
        <f>N81</f>
        <v>п.1.1.1.1, п. 1.1.1.2,  п. 1.1.2.1</v>
      </c>
    </row>
    <row r="84" spans="1:15" s="3" customFormat="1" ht="21.75" customHeight="1" thickBot="1">
      <c r="A84" s="18">
        <v>77</v>
      </c>
      <c r="B84" s="137" t="s">
        <v>8</v>
      </c>
      <c r="C84" s="138">
        <f>SUM(D84:M84)</f>
        <v>103.03</v>
      </c>
      <c r="D84" s="389">
        <v>0</v>
      </c>
      <c r="E84" s="390">
        <v>0</v>
      </c>
      <c r="F84" s="389">
        <v>0</v>
      </c>
      <c r="G84" s="384">
        <v>0</v>
      </c>
      <c r="H84" s="389">
        <v>103.03</v>
      </c>
      <c r="I84" s="384">
        <v>0</v>
      </c>
      <c r="J84" s="389">
        <v>0</v>
      </c>
      <c r="K84" s="384">
        <f>0</f>
        <v>0</v>
      </c>
      <c r="L84" s="389">
        <v>0</v>
      </c>
      <c r="M84" s="384">
        <v>0</v>
      </c>
      <c r="N84" s="524"/>
    </row>
    <row r="85" spans="1:15" s="3" customFormat="1" ht="82.5" customHeight="1" thickBot="1">
      <c r="A85" s="18">
        <v>78</v>
      </c>
      <c r="B85" s="128" t="s">
        <v>171</v>
      </c>
      <c r="C85" s="79">
        <f>SUM(D85:M85)</f>
        <v>3163.96</v>
      </c>
      <c r="D85" s="80">
        <f t="shared" ref="D85:M85" si="43">D86</f>
        <v>0</v>
      </c>
      <c r="E85" s="79">
        <f t="shared" si="43"/>
        <v>0</v>
      </c>
      <c r="F85" s="80">
        <f t="shared" si="43"/>
        <v>0</v>
      </c>
      <c r="G85" s="79">
        <f t="shared" si="43"/>
        <v>0</v>
      </c>
      <c r="H85" s="80">
        <f t="shared" si="43"/>
        <v>0</v>
      </c>
      <c r="I85" s="79">
        <f t="shared" si="43"/>
        <v>863.96</v>
      </c>
      <c r="J85" s="80">
        <f t="shared" si="43"/>
        <v>2300</v>
      </c>
      <c r="K85" s="79">
        <f t="shared" si="43"/>
        <v>0</v>
      </c>
      <c r="L85" s="80">
        <f t="shared" si="43"/>
        <v>0</v>
      </c>
      <c r="M85" s="79">
        <f t="shared" si="43"/>
        <v>0</v>
      </c>
      <c r="N85" s="141" t="s">
        <v>102</v>
      </c>
    </row>
    <row r="86" spans="1:15" s="3" customFormat="1" ht="21.75" customHeight="1" thickBot="1">
      <c r="A86" s="18">
        <v>79</v>
      </c>
      <c r="B86" s="142" t="s">
        <v>6</v>
      </c>
      <c r="C86" s="143">
        <f>SUM(D86:M86)</f>
        <v>3163.96</v>
      </c>
      <c r="D86" s="390">
        <v>0</v>
      </c>
      <c r="E86" s="389">
        <v>0</v>
      </c>
      <c r="F86" s="390">
        <v>0</v>
      </c>
      <c r="G86" s="389">
        <v>0</v>
      </c>
      <c r="H86" s="390">
        <v>0</v>
      </c>
      <c r="I86" s="389">
        <v>863.96</v>
      </c>
      <c r="J86" s="390">
        <v>2300</v>
      </c>
      <c r="K86" s="389">
        <v>0</v>
      </c>
      <c r="L86" s="390">
        <v>0</v>
      </c>
      <c r="M86" s="389">
        <v>0</v>
      </c>
      <c r="N86" s="144"/>
    </row>
    <row r="87" spans="1:15" ht="15.75" customHeight="1" thickBot="1">
      <c r="A87" s="18">
        <v>80</v>
      </c>
      <c r="B87" s="478" t="s">
        <v>11</v>
      </c>
      <c r="C87" s="478"/>
      <c r="D87" s="478"/>
      <c r="E87" s="478"/>
      <c r="F87" s="478"/>
      <c r="G87" s="478"/>
      <c r="H87" s="478"/>
      <c r="I87" s="478"/>
      <c r="J87" s="478"/>
      <c r="K87" s="478"/>
      <c r="L87" s="478"/>
      <c r="M87" s="478"/>
      <c r="N87" s="494"/>
    </row>
    <row r="88" spans="1:15" ht="16.5" thickBot="1">
      <c r="A88" s="18">
        <v>81</v>
      </c>
      <c r="B88" s="145" t="s">
        <v>46</v>
      </c>
      <c r="C88" s="79">
        <f>SUM(D88:M88)</f>
        <v>5039660.2295300001</v>
      </c>
      <c r="D88" s="146">
        <f>D89+D90+D91+D92</f>
        <v>398024.61118999997</v>
      </c>
      <c r="E88" s="79">
        <f>E89+E90+E91+E92</f>
        <v>417806.77</v>
      </c>
      <c r="F88" s="146">
        <f>F89+F90+F91+F92</f>
        <v>460156.39399999997</v>
      </c>
      <c r="G88" s="81">
        <f t="shared" ref="G88:M88" si="44">G89+G90+G91+G92</f>
        <v>483715.88899999997</v>
      </c>
      <c r="H88" s="147">
        <f t="shared" si="44"/>
        <v>534718.62099999993</v>
      </c>
      <c r="I88" s="134">
        <f t="shared" si="44"/>
        <v>589416.01500000001</v>
      </c>
      <c r="J88" s="134">
        <f t="shared" si="44"/>
        <v>748443.20770000003</v>
      </c>
      <c r="K88" s="134">
        <f t="shared" si="44"/>
        <v>688683.35363999999</v>
      </c>
      <c r="L88" s="134">
        <f t="shared" si="44"/>
        <v>718695.36800000002</v>
      </c>
      <c r="M88" s="134">
        <f t="shared" si="44"/>
        <v>0</v>
      </c>
      <c r="N88" s="148"/>
    </row>
    <row r="89" spans="1:15" ht="16.5" thickBot="1">
      <c r="A89" s="18">
        <v>82</v>
      </c>
      <c r="B89" s="83" t="s">
        <v>7</v>
      </c>
      <c r="C89" s="63">
        <f>SUM(D89:M89)</f>
        <v>224719.446</v>
      </c>
      <c r="D89" s="64">
        <f>D95+D113</f>
        <v>0</v>
      </c>
      <c r="E89" s="84">
        <f>E95+E113</f>
        <v>0</v>
      </c>
      <c r="F89" s="64">
        <f t="shared" ref="F89:M89" si="45">F95+F101+F107+F113+F121</f>
        <v>14805.813999999998</v>
      </c>
      <c r="G89" s="85">
        <f t="shared" si="45"/>
        <v>34992.631999999998</v>
      </c>
      <c r="H89" s="84">
        <f t="shared" si="45"/>
        <v>40557.599999999999</v>
      </c>
      <c r="I89" s="36">
        <f t="shared" si="45"/>
        <v>37846.5</v>
      </c>
      <c r="J89" s="383">
        <f>J95+J101+J107+J113+J121</f>
        <v>59099.9</v>
      </c>
      <c r="K89" s="84">
        <f t="shared" si="45"/>
        <v>18805.7</v>
      </c>
      <c r="L89" s="84">
        <f t="shared" si="45"/>
        <v>18611.3</v>
      </c>
      <c r="M89" s="84">
        <f t="shared" si="45"/>
        <v>0</v>
      </c>
      <c r="N89" s="121"/>
    </row>
    <row r="90" spans="1:15" ht="16.5" thickBot="1">
      <c r="A90" s="18">
        <v>83</v>
      </c>
      <c r="B90" s="88" t="s">
        <v>6</v>
      </c>
      <c r="C90" s="36">
        <f>SUM(D90:M90)</f>
        <v>3399650.6809899998</v>
      </c>
      <c r="D90" s="89">
        <f>D96+D114+D119</f>
        <v>279360.47099999996</v>
      </c>
      <c r="E90" s="90">
        <f>E96+E114+E119</f>
        <v>291081.90000000002</v>
      </c>
      <c r="F90" s="89">
        <f t="shared" ref="F90:M91" si="46">F96+F114+F119</f>
        <v>309990.39999999997</v>
      </c>
      <c r="G90" s="91">
        <f>G96+G114+G119</f>
        <v>309076.09999999998</v>
      </c>
      <c r="H90" s="90">
        <f t="shared" si="46"/>
        <v>339590.61699999997</v>
      </c>
      <c r="I90" s="44">
        <f t="shared" si="46"/>
        <v>382629.55</v>
      </c>
      <c r="J90" s="90">
        <f t="shared" si="46"/>
        <v>497461.64299000002</v>
      </c>
      <c r="K90" s="90">
        <f t="shared" si="46"/>
        <v>480801</v>
      </c>
      <c r="L90" s="90">
        <f t="shared" si="46"/>
        <v>509659</v>
      </c>
      <c r="M90" s="90">
        <f t="shared" si="46"/>
        <v>0</v>
      </c>
      <c r="N90" s="113"/>
    </row>
    <row r="91" spans="1:15" ht="16.5" thickBot="1">
      <c r="A91" s="18">
        <v>84</v>
      </c>
      <c r="B91" s="94" t="s">
        <v>8</v>
      </c>
      <c r="C91" s="44">
        <f>SUM(D91:M91)</f>
        <v>1415290.1025399999</v>
      </c>
      <c r="D91" s="89">
        <f>D97+D115+D120</f>
        <v>118664.14018999999</v>
      </c>
      <c r="E91" s="90">
        <f>E97+E115+E120</f>
        <v>126724.87</v>
      </c>
      <c r="F91" s="89">
        <f t="shared" si="46"/>
        <v>135360.18</v>
      </c>
      <c r="G91" s="91">
        <f t="shared" si="46"/>
        <v>139647.15700000001</v>
      </c>
      <c r="H91" s="90">
        <f t="shared" ref="H91:M91" si="47">H97+H115+H120</f>
        <v>154570.40400000001</v>
      </c>
      <c r="I91" s="44">
        <f t="shared" si="47"/>
        <v>168939.965</v>
      </c>
      <c r="J91" s="90">
        <f t="shared" si="47"/>
        <v>191881.66471000001</v>
      </c>
      <c r="K91" s="90">
        <f t="shared" si="47"/>
        <v>189076.65364</v>
      </c>
      <c r="L91" s="90">
        <f t="shared" si="47"/>
        <v>190425.068</v>
      </c>
      <c r="M91" s="90">
        <f t="shared" si="47"/>
        <v>0</v>
      </c>
      <c r="N91" s="113"/>
    </row>
    <row r="92" spans="1:15" ht="16.5" thickBot="1">
      <c r="A92" s="18">
        <v>85</v>
      </c>
      <c r="B92" s="94" t="s">
        <v>51</v>
      </c>
      <c r="C92" s="55">
        <f>SUM(E92:J92)</f>
        <v>0</v>
      </c>
      <c r="D92" s="95">
        <f t="shared" ref="D92:M92" si="48">D98+D116</f>
        <v>0</v>
      </c>
      <c r="E92" s="101">
        <f t="shared" si="48"/>
        <v>0</v>
      </c>
      <c r="F92" s="95">
        <f t="shared" si="48"/>
        <v>0</v>
      </c>
      <c r="G92" s="102">
        <f t="shared" si="48"/>
        <v>0</v>
      </c>
      <c r="H92" s="101">
        <f t="shared" si="48"/>
        <v>0</v>
      </c>
      <c r="I92" s="149">
        <f t="shared" si="48"/>
        <v>0</v>
      </c>
      <c r="J92" s="150">
        <f t="shared" si="48"/>
        <v>0</v>
      </c>
      <c r="K92" s="150">
        <f t="shared" si="48"/>
        <v>0</v>
      </c>
      <c r="L92" s="150">
        <f t="shared" si="48"/>
        <v>0</v>
      </c>
      <c r="M92" s="150">
        <f t="shared" si="48"/>
        <v>0</v>
      </c>
      <c r="N92" s="117"/>
    </row>
    <row r="93" spans="1:15" s="4" customFormat="1" ht="16.5" thickBot="1">
      <c r="A93" s="18">
        <v>86</v>
      </c>
      <c r="B93" s="478" t="s">
        <v>56</v>
      </c>
      <c r="C93" s="479"/>
      <c r="D93" s="479"/>
      <c r="E93" s="479"/>
      <c r="F93" s="479"/>
      <c r="G93" s="479"/>
      <c r="H93" s="479"/>
      <c r="I93" s="479"/>
      <c r="J93" s="479"/>
      <c r="K93" s="479"/>
      <c r="L93" s="479"/>
      <c r="M93" s="479"/>
      <c r="N93" s="480"/>
      <c r="O93" s="5"/>
    </row>
    <row r="94" spans="1:15" s="4" customFormat="1" ht="32.25" thickBot="1">
      <c r="A94" s="18">
        <v>87</v>
      </c>
      <c r="B94" s="83" t="s">
        <v>57</v>
      </c>
      <c r="C94" s="63">
        <f t="shared" ref="C94:M94" si="49">C95+C96+C97+C98</f>
        <v>0</v>
      </c>
      <c r="D94" s="442">
        <f t="shared" si="49"/>
        <v>0</v>
      </c>
      <c r="E94" s="444">
        <f t="shared" si="49"/>
        <v>0</v>
      </c>
      <c r="F94" s="442">
        <f t="shared" si="49"/>
        <v>0</v>
      </c>
      <c r="G94" s="444">
        <f t="shared" si="49"/>
        <v>0</v>
      </c>
      <c r="H94" s="444">
        <f t="shared" si="49"/>
        <v>0</v>
      </c>
      <c r="I94" s="442">
        <f t="shared" si="49"/>
        <v>0</v>
      </c>
      <c r="J94" s="444">
        <f t="shared" si="49"/>
        <v>0</v>
      </c>
      <c r="K94" s="442">
        <f t="shared" si="49"/>
        <v>0</v>
      </c>
      <c r="L94" s="444">
        <f t="shared" si="49"/>
        <v>0</v>
      </c>
      <c r="M94" s="442">
        <f t="shared" si="49"/>
        <v>0</v>
      </c>
      <c r="N94" s="152"/>
      <c r="O94" s="5"/>
    </row>
    <row r="95" spans="1:15" s="4" customFormat="1" ht="16.5" thickBot="1">
      <c r="A95" s="18">
        <v>88</v>
      </c>
      <c r="B95" s="104" t="s">
        <v>7</v>
      </c>
      <c r="C95" s="44">
        <f>SUM(E95:J95)</f>
        <v>0</v>
      </c>
      <c r="D95" s="456">
        <f t="shared" ref="D95:M98" si="50">D101+D107</f>
        <v>0</v>
      </c>
      <c r="E95" s="457">
        <f t="shared" si="50"/>
        <v>0</v>
      </c>
      <c r="F95" s="456">
        <f t="shared" si="50"/>
        <v>0</v>
      </c>
      <c r="G95" s="457">
        <f t="shared" si="50"/>
        <v>0</v>
      </c>
      <c r="H95" s="457">
        <f t="shared" si="50"/>
        <v>0</v>
      </c>
      <c r="I95" s="456">
        <f t="shared" si="50"/>
        <v>0</v>
      </c>
      <c r="J95" s="457">
        <f t="shared" si="50"/>
        <v>0</v>
      </c>
      <c r="K95" s="456">
        <f t="shared" si="50"/>
        <v>0</v>
      </c>
      <c r="L95" s="457">
        <f t="shared" si="50"/>
        <v>0</v>
      </c>
      <c r="M95" s="456">
        <f t="shared" si="50"/>
        <v>0</v>
      </c>
      <c r="N95" s="93"/>
      <c r="O95" s="5"/>
    </row>
    <row r="96" spans="1:15" s="4" customFormat="1" ht="16.5" thickBot="1">
      <c r="A96" s="18">
        <v>89</v>
      </c>
      <c r="B96" s="88" t="s">
        <v>6</v>
      </c>
      <c r="C96" s="44">
        <f>SUM(E96:J96)</f>
        <v>0</v>
      </c>
      <c r="D96" s="456">
        <f t="shared" si="50"/>
        <v>0</v>
      </c>
      <c r="E96" s="457">
        <f t="shared" si="50"/>
        <v>0</v>
      </c>
      <c r="F96" s="456">
        <f t="shared" si="50"/>
        <v>0</v>
      </c>
      <c r="G96" s="457">
        <f t="shared" si="50"/>
        <v>0</v>
      </c>
      <c r="H96" s="457">
        <f t="shared" si="50"/>
        <v>0</v>
      </c>
      <c r="I96" s="456">
        <f t="shared" si="50"/>
        <v>0</v>
      </c>
      <c r="J96" s="457">
        <f t="shared" si="50"/>
        <v>0</v>
      </c>
      <c r="K96" s="456">
        <f t="shared" si="50"/>
        <v>0</v>
      </c>
      <c r="L96" s="457">
        <f t="shared" si="50"/>
        <v>0</v>
      </c>
      <c r="M96" s="456">
        <f t="shared" si="50"/>
        <v>0</v>
      </c>
      <c r="N96" s="93"/>
      <c r="O96" s="5"/>
    </row>
    <row r="97" spans="1:15" s="4" customFormat="1" ht="16.5" thickBot="1">
      <c r="A97" s="18">
        <v>90</v>
      </c>
      <c r="B97" s="94" t="s">
        <v>8</v>
      </c>
      <c r="C97" s="44">
        <f>SUM(E97:J97)</f>
        <v>0</v>
      </c>
      <c r="D97" s="456">
        <f t="shared" si="50"/>
        <v>0</v>
      </c>
      <c r="E97" s="457">
        <f t="shared" si="50"/>
        <v>0</v>
      </c>
      <c r="F97" s="456">
        <f t="shared" si="50"/>
        <v>0</v>
      </c>
      <c r="G97" s="457">
        <f t="shared" si="50"/>
        <v>0</v>
      </c>
      <c r="H97" s="457">
        <f t="shared" si="50"/>
        <v>0</v>
      </c>
      <c r="I97" s="456">
        <f t="shared" si="50"/>
        <v>0</v>
      </c>
      <c r="J97" s="457">
        <f t="shared" si="50"/>
        <v>0</v>
      </c>
      <c r="K97" s="456">
        <f t="shared" si="50"/>
        <v>0</v>
      </c>
      <c r="L97" s="457">
        <f t="shared" si="50"/>
        <v>0</v>
      </c>
      <c r="M97" s="456">
        <f t="shared" si="50"/>
        <v>0</v>
      </c>
      <c r="N97" s="93"/>
      <c r="O97" s="5"/>
    </row>
    <row r="98" spans="1:15" s="4" customFormat="1" ht="16.5" thickBot="1">
      <c r="A98" s="18">
        <v>91</v>
      </c>
      <c r="B98" s="94" t="s">
        <v>51</v>
      </c>
      <c r="C98" s="77">
        <f>SUM(E98:J98)</f>
        <v>0</v>
      </c>
      <c r="D98" s="458">
        <f t="shared" si="50"/>
        <v>0</v>
      </c>
      <c r="E98" s="459">
        <f t="shared" si="50"/>
        <v>0</v>
      </c>
      <c r="F98" s="458">
        <f t="shared" si="50"/>
        <v>0</v>
      </c>
      <c r="G98" s="459">
        <f t="shared" si="50"/>
        <v>0</v>
      </c>
      <c r="H98" s="459">
        <f t="shared" si="50"/>
        <v>0</v>
      </c>
      <c r="I98" s="458">
        <f t="shared" si="50"/>
        <v>0</v>
      </c>
      <c r="J98" s="459">
        <f t="shared" si="50"/>
        <v>0</v>
      </c>
      <c r="K98" s="458">
        <f t="shared" si="50"/>
        <v>0</v>
      </c>
      <c r="L98" s="459">
        <f t="shared" si="50"/>
        <v>0</v>
      </c>
      <c r="M98" s="458">
        <f t="shared" si="50"/>
        <v>0</v>
      </c>
      <c r="N98" s="155"/>
      <c r="O98" s="5"/>
    </row>
    <row r="99" spans="1:15" s="4" customFormat="1" ht="16.5" thickBot="1">
      <c r="A99" s="18">
        <v>92</v>
      </c>
      <c r="B99" s="478" t="s">
        <v>58</v>
      </c>
      <c r="C99" s="479"/>
      <c r="D99" s="479"/>
      <c r="E99" s="479"/>
      <c r="F99" s="479"/>
      <c r="G99" s="479"/>
      <c r="H99" s="479"/>
      <c r="I99" s="479"/>
      <c r="J99" s="479"/>
      <c r="K99" s="479"/>
      <c r="L99" s="479"/>
      <c r="M99" s="479"/>
      <c r="N99" s="480"/>
      <c r="O99" s="5"/>
    </row>
    <row r="100" spans="1:15" s="4" customFormat="1" ht="32.25" thickBot="1">
      <c r="A100" s="18">
        <v>93</v>
      </c>
      <c r="B100" s="83" t="s">
        <v>59</v>
      </c>
      <c r="C100" s="63">
        <f t="shared" ref="C100:M100" si="51">C101+C102+C103+C104</f>
        <v>0</v>
      </c>
      <c r="D100" s="106">
        <f t="shared" si="51"/>
        <v>0</v>
      </c>
      <c r="E100" s="108">
        <f t="shared" si="51"/>
        <v>0</v>
      </c>
      <c r="F100" s="106">
        <f t="shared" si="51"/>
        <v>0</v>
      </c>
      <c r="G100" s="107">
        <f t="shared" si="51"/>
        <v>0</v>
      </c>
      <c r="H100" s="108">
        <f t="shared" si="51"/>
        <v>0</v>
      </c>
      <c r="I100" s="228">
        <f t="shared" si="51"/>
        <v>0</v>
      </c>
      <c r="J100" s="106">
        <f t="shared" si="51"/>
        <v>0</v>
      </c>
      <c r="K100" s="108">
        <f t="shared" si="51"/>
        <v>0</v>
      </c>
      <c r="L100" s="106">
        <f t="shared" si="51"/>
        <v>0</v>
      </c>
      <c r="M100" s="108">
        <f t="shared" si="51"/>
        <v>0</v>
      </c>
      <c r="N100" s="152"/>
      <c r="O100" s="5"/>
    </row>
    <row r="101" spans="1:15" s="4" customFormat="1" ht="16.5" thickBot="1">
      <c r="A101" s="18">
        <v>94</v>
      </c>
      <c r="B101" s="104" t="s">
        <v>7</v>
      </c>
      <c r="C101" s="44">
        <f>SUM(E101:J101)</f>
        <v>0</v>
      </c>
      <c r="D101" s="111">
        <v>0</v>
      </c>
      <c r="E101" s="113">
        <v>0</v>
      </c>
      <c r="F101" s="111">
        <v>0</v>
      </c>
      <c r="G101" s="112">
        <v>0</v>
      </c>
      <c r="H101" s="113">
        <v>0</v>
      </c>
      <c r="I101" s="230">
        <v>0</v>
      </c>
      <c r="J101" s="111">
        <v>0</v>
      </c>
      <c r="K101" s="113">
        <v>0</v>
      </c>
      <c r="L101" s="111">
        <v>0</v>
      </c>
      <c r="M101" s="113">
        <v>0</v>
      </c>
      <c r="N101" s="93"/>
      <c r="O101" s="5"/>
    </row>
    <row r="102" spans="1:15" s="4" customFormat="1" ht="16.5" thickBot="1">
      <c r="A102" s="18">
        <v>95</v>
      </c>
      <c r="B102" s="88" t="s">
        <v>6</v>
      </c>
      <c r="C102" s="44">
        <f>SUM(E102:J102)</f>
        <v>0</v>
      </c>
      <c r="D102" s="111">
        <v>0</v>
      </c>
      <c r="E102" s="113">
        <v>0</v>
      </c>
      <c r="F102" s="111">
        <v>0</v>
      </c>
      <c r="G102" s="112">
        <v>0</v>
      </c>
      <c r="H102" s="113">
        <v>0</v>
      </c>
      <c r="I102" s="230">
        <v>0</v>
      </c>
      <c r="J102" s="111">
        <v>0</v>
      </c>
      <c r="K102" s="113">
        <v>0</v>
      </c>
      <c r="L102" s="111">
        <v>0</v>
      </c>
      <c r="M102" s="113">
        <v>0</v>
      </c>
      <c r="N102" s="93"/>
      <c r="O102" s="5"/>
    </row>
    <row r="103" spans="1:15" s="4" customFormat="1" ht="16.5" thickBot="1">
      <c r="A103" s="18">
        <v>96</v>
      </c>
      <c r="B103" s="94" t="s">
        <v>8</v>
      </c>
      <c r="C103" s="44">
        <f>SUM(E103:J103)</f>
        <v>0</v>
      </c>
      <c r="D103" s="111">
        <v>0</v>
      </c>
      <c r="E103" s="113">
        <v>0</v>
      </c>
      <c r="F103" s="111">
        <v>0</v>
      </c>
      <c r="G103" s="112">
        <v>0</v>
      </c>
      <c r="H103" s="113">
        <v>0</v>
      </c>
      <c r="I103" s="230">
        <v>0</v>
      </c>
      <c r="J103" s="111">
        <v>0</v>
      </c>
      <c r="K103" s="113">
        <v>0</v>
      </c>
      <c r="L103" s="111">
        <v>0</v>
      </c>
      <c r="M103" s="113">
        <v>0</v>
      </c>
      <c r="N103" s="93"/>
      <c r="O103" s="5"/>
    </row>
    <row r="104" spans="1:15" s="4" customFormat="1" ht="16.5" thickBot="1">
      <c r="A104" s="18">
        <v>97</v>
      </c>
      <c r="B104" s="94" t="s">
        <v>51</v>
      </c>
      <c r="C104" s="77">
        <f>SUM(E104:J104)</f>
        <v>0</v>
      </c>
      <c r="D104" s="115">
        <v>0</v>
      </c>
      <c r="E104" s="117">
        <v>0</v>
      </c>
      <c r="F104" s="115">
        <v>0</v>
      </c>
      <c r="G104" s="116">
        <v>0</v>
      </c>
      <c r="H104" s="117">
        <v>0</v>
      </c>
      <c r="I104" s="232">
        <v>0</v>
      </c>
      <c r="J104" s="115">
        <v>0</v>
      </c>
      <c r="K104" s="117">
        <v>0</v>
      </c>
      <c r="L104" s="115">
        <v>0</v>
      </c>
      <c r="M104" s="117">
        <v>0</v>
      </c>
      <c r="N104" s="155"/>
      <c r="O104" s="5"/>
    </row>
    <row r="105" spans="1:15" s="4" customFormat="1" ht="16.5" thickBot="1">
      <c r="A105" s="18">
        <v>98</v>
      </c>
      <c r="B105" s="478" t="s">
        <v>60</v>
      </c>
      <c r="C105" s="479"/>
      <c r="D105" s="479"/>
      <c r="E105" s="479"/>
      <c r="F105" s="479"/>
      <c r="G105" s="479"/>
      <c r="H105" s="479"/>
      <c r="I105" s="479"/>
      <c r="J105" s="479"/>
      <c r="K105" s="479"/>
      <c r="L105" s="479"/>
      <c r="M105" s="479"/>
      <c r="N105" s="480"/>
      <c r="O105" s="5"/>
    </row>
    <row r="106" spans="1:15" s="4" customFormat="1" ht="16.5" thickBot="1">
      <c r="A106" s="18">
        <v>99</v>
      </c>
      <c r="B106" s="83" t="s">
        <v>74</v>
      </c>
      <c r="C106" s="63">
        <f>C107+C108+C109+C110</f>
        <v>0</v>
      </c>
      <c r="D106" s="106">
        <f t="shared" ref="D106:M106" si="52">D107+D108+D109+D110</f>
        <v>0</v>
      </c>
      <c r="E106" s="108">
        <f t="shared" si="52"/>
        <v>0</v>
      </c>
      <c r="F106" s="106">
        <f t="shared" si="52"/>
        <v>0</v>
      </c>
      <c r="G106" s="107">
        <f t="shared" si="52"/>
        <v>0</v>
      </c>
      <c r="H106" s="108">
        <f t="shared" si="52"/>
        <v>0</v>
      </c>
      <c r="I106" s="228">
        <f t="shared" si="52"/>
        <v>0</v>
      </c>
      <c r="J106" s="106">
        <f t="shared" si="52"/>
        <v>0</v>
      </c>
      <c r="K106" s="108">
        <f t="shared" si="52"/>
        <v>0</v>
      </c>
      <c r="L106" s="106">
        <f t="shared" si="52"/>
        <v>0</v>
      </c>
      <c r="M106" s="108">
        <f t="shared" si="52"/>
        <v>0</v>
      </c>
      <c r="N106" s="108"/>
      <c r="O106" s="5"/>
    </row>
    <row r="107" spans="1:15" s="4" customFormat="1" ht="16.5" thickBot="1">
      <c r="A107" s="18">
        <v>100</v>
      </c>
      <c r="B107" s="70" t="s">
        <v>7</v>
      </c>
      <c r="C107" s="44">
        <f>SUM(E107:J107)</f>
        <v>0</v>
      </c>
      <c r="D107" s="111">
        <v>0</v>
      </c>
      <c r="E107" s="113">
        <v>0</v>
      </c>
      <c r="F107" s="111">
        <v>0</v>
      </c>
      <c r="G107" s="112">
        <v>0</v>
      </c>
      <c r="H107" s="113">
        <v>0</v>
      </c>
      <c r="I107" s="230">
        <v>0</v>
      </c>
      <c r="J107" s="111">
        <v>0</v>
      </c>
      <c r="K107" s="113">
        <v>0</v>
      </c>
      <c r="L107" s="111">
        <v>0</v>
      </c>
      <c r="M107" s="113">
        <v>0</v>
      </c>
      <c r="N107" s="93"/>
      <c r="O107" s="5"/>
    </row>
    <row r="108" spans="1:15" s="4" customFormat="1" ht="16.5" thickBot="1">
      <c r="A108" s="18">
        <v>101</v>
      </c>
      <c r="B108" s="72" t="s">
        <v>6</v>
      </c>
      <c r="C108" s="44">
        <f>SUM(E108:J108)</f>
        <v>0</v>
      </c>
      <c r="D108" s="111">
        <v>0</v>
      </c>
      <c r="E108" s="113">
        <v>0</v>
      </c>
      <c r="F108" s="111">
        <v>0</v>
      </c>
      <c r="G108" s="112">
        <v>0</v>
      </c>
      <c r="H108" s="113">
        <v>0</v>
      </c>
      <c r="I108" s="230">
        <v>0</v>
      </c>
      <c r="J108" s="111">
        <v>0</v>
      </c>
      <c r="K108" s="113">
        <v>0</v>
      </c>
      <c r="L108" s="111">
        <v>0</v>
      </c>
      <c r="M108" s="113">
        <v>0</v>
      </c>
      <c r="N108" s="93"/>
      <c r="O108" s="5"/>
    </row>
    <row r="109" spans="1:15" s="4" customFormat="1" ht="16.5" thickBot="1">
      <c r="A109" s="18">
        <v>102</v>
      </c>
      <c r="B109" s="70" t="s">
        <v>8</v>
      </c>
      <c r="C109" s="44">
        <f>SUM(E109:J109)</f>
        <v>0</v>
      </c>
      <c r="D109" s="111">
        <v>0</v>
      </c>
      <c r="E109" s="113">
        <v>0</v>
      </c>
      <c r="F109" s="111">
        <v>0</v>
      </c>
      <c r="G109" s="112">
        <v>0</v>
      </c>
      <c r="H109" s="113">
        <v>0</v>
      </c>
      <c r="I109" s="230">
        <v>0</v>
      </c>
      <c r="J109" s="111">
        <v>0</v>
      </c>
      <c r="K109" s="113">
        <v>0</v>
      </c>
      <c r="L109" s="111">
        <v>0</v>
      </c>
      <c r="M109" s="113">
        <v>0</v>
      </c>
      <c r="N109" s="93"/>
      <c r="O109" s="5"/>
    </row>
    <row r="110" spans="1:15" s="4" customFormat="1" ht="16.5" thickBot="1">
      <c r="A110" s="18">
        <v>103</v>
      </c>
      <c r="B110" s="73" t="s">
        <v>51</v>
      </c>
      <c r="C110" s="77">
        <f>SUM(E110:J110)</f>
        <v>0</v>
      </c>
      <c r="D110" s="115">
        <v>0</v>
      </c>
      <c r="E110" s="117">
        <v>0</v>
      </c>
      <c r="F110" s="115">
        <v>0</v>
      </c>
      <c r="G110" s="116">
        <v>0</v>
      </c>
      <c r="H110" s="117">
        <v>0</v>
      </c>
      <c r="I110" s="232">
        <v>0</v>
      </c>
      <c r="J110" s="115">
        <v>0</v>
      </c>
      <c r="K110" s="117">
        <v>0</v>
      </c>
      <c r="L110" s="115">
        <v>0</v>
      </c>
      <c r="M110" s="117">
        <v>0</v>
      </c>
      <c r="N110" s="155"/>
      <c r="O110" s="5"/>
    </row>
    <row r="111" spans="1:15" s="4" customFormat="1" ht="16.5" thickBot="1">
      <c r="A111" s="18">
        <v>104</v>
      </c>
      <c r="B111" s="478" t="s">
        <v>61</v>
      </c>
      <c r="C111" s="479"/>
      <c r="D111" s="479"/>
      <c r="E111" s="479"/>
      <c r="F111" s="479"/>
      <c r="G111" s="479"/>
      <c r="H111" s="479"/>
      <c r="I111" s="479"/>
      <c r="J111" s="479"/>
      <c r="K111" s="479"/>
      <c r="L111" s="479"/>
      <c r="M111" s="479"/>
      <c r="N111" s="480"/>
      <c r="O111" s="5"/>
    </row>
    <row r="112" spans="1:15" s="4" customFormat="1" ht="48" thickBot="1">
      <c r="A112" s="18">
        <v>105</v>
      </c>
      <c r="B112" s="83" t="s">
        <v>62</v>
      </c>
      <c r="C112" s="36">
        <f t="shared" ref="C112:M112" si="53">C113+C114+C115+C116</f>
        <v>0</v>
      </c>
      <c r="D112" s="64">
        <f t="shared" si="53"/>
        <v>0</v>
      </c>
      <c r="E112" s="66">
        <f t="shared" si="53"/>
        <v>0</v>
      </c>
      <c r="F112" s="64">
        <f t="shared" si="53"/>
        <v>0</v>
      </c>
      <c r="G112" s="65">
        <f t="shared" si="53"/>
        <v>0</v>
      </c>
      <c r="H112" s="66">
        <f t="shared" si="53"/>
        <v>0</v>
      </c>
      <c r="I112" s="373">
        <f t="shared" si="53"/>
        <v>0</v>
      </c>
      <c r="J112" s="64">
        <f t="shared" si="53"/>
        <v>0</v>
      </c>
      <c r="K112" s="66">
        <f t="shared" si="53"/>
        <v>0</v>
      </c>
      <c r="L112" s="64">
        <f t="shared" si="53"/>
        <v>0</v>
      </c>
      <c r="M112" s="66">
        <f t="shared" si="53"/>
        <v>0</v>
      </c>
      <c r="N112" s="152"/>
      <c r="O112" s="5"/>
    </row>
    <row r="113" spans="1:15" s="4" customFormat="1" ht="16.5" thickBot="1">
      <c r="A113" s="18">
        <v>106</v>
      </c>
      <c r="B113" s="104" t="s">
        <v>7</v>
      </c>
      <c r="C113" s="44">
        <f>SUM(E113:J113)</f>
        <v>0</v>
      </c>
      <c r="D113" s="89">
        <v>0</v>
      </c>
      <c r="E113" s="90">
        <v>0</v>
      </c>
      <c r="F113" s="89">
        <v>0</v>
      </c>
      <c r="G113" s="91">
        <v>0</v>
      </c>
      <c r="H113" s="90">
        <v>0</v>
      </c>
      <c r="I113" s="374">
        <v>0</v>
      </c>
      <c r="J113" s="89">
        <v>0</v>
      </c>
      <c r="K113" s="90">
        <v>0</v>
      </c>
      <c r="L113" s="89">
        <v>0</v>
      </c>
      <c r="M113" s="90">
        <v>0</v>
      </c>
      <c r="N113" s="93"/>
      <c r="O113" s="5"/>
    </row>
    <row r="114" spans="1:15" s="4" customFormat="1" ht="16.5" thickBot="1">
      <c r="A114" s="18">
        <v>107</v>
      </c>
      <c r="B114" s="88" t="s">
        <v>6</v>
      </c>
      <c r="C114" s="44">
        <f>SUM(E114:J114)</f>
        <v>0</v>
      </c>
      <c r="D114" s="89">
        <v>0</v>
      </c>
      <c r="E114" s="90">
        <v>0</v>
      </c>
      <c r="F114" s="89">
        <v>0</v>
      </c>
      <c r="G114" s="91">
        <v>0</v>
      </c>
      <c r="H114" s="90">
        <v>0</v>
      </c>
      <c r="I114" s="374">
        <v>0</v>
      </c>
      <c r="J114" s="89">
        <v>0</v>
      </c>
      <c r="K114" s="90">
        <v>0</v>
      </c>
      <c r="L114" s="89">
        <v>0</v>
      </c>
      <c r="M114" s="90">
        <v>0</v>
      </c>
      <c r="N114" s="93"/>
      <c r="O114" s="5"/>
    </row>
    <row r="115" spans="1:15" s="4" customFormat="1" ht="16.5" thickBot="1">
      <c r="A115" s="18">
        <v>108</v>
      </c>
      <c r="B115" s="94" t="s">
        <v>8</v>
      </c>
      <c r="C115" s="44">
        <f>SUM(E115:J115)</f>
        <v>0</v>
      </c>
      <c r="D115" s="89">
        <v>0</v>
      </c>
      <c r="E115" s="90">
        <v>0</v>
      </c>
      <c r="F115" s="89">
        <v>0</v>
      </c>
      <c r="G115" s="91">
        <v>0</v>
      </c>
      <c r="H115" s="90">
        <v>0</v>
      </c>
      <c r="I115" s="374">
        <v>0</v>
      </c>
      <c r="J115" s="89">
        <v>0</v>
      </c>
      <c r="K115" s="90">
        <v>0</v>
      </c>
      <c r="L115" s="89">
        <v>0</v>
      </c>
      <c r="M115" s="90">
        <v>0</v>
      </c>
      <c r="N115" s="93"/>
      <c r="O115" s="5"/>
    </row>
    <row r="116" spans="1:15" s="4" customFormat="1" ht="16.5" thickBot="1">
      <c r="A116" s="18">
        <v>109</v>
      </c>
      <c r="B116" s="94" t="s">
        <v>51</v>
      </c>
      <c r="C116" s="98">
        <f>SUM(E116:J116)</f>
        <v>0</v>
      </c>
      <c r="D116" s="95">
        <v>0</v>
      </c>
      <c r="E116" s="101">
        <v>0</v>
      </c>
      <c r="F116" s="95">
        <v>0</v>
      </c>
      <c r="G116" s="102">
        <v>0</v>
      </c>
      <c r="H116" s="101">
        <v>0</v>
      </c>
      <c r="I116" s="150">
        <v>0</v>
      </c>
      <c r="J116" s="95">
        <v>0</v>
      </c>
      <c r="K116" s="101">
        <v>0</v>
      </c>
      <c r="L116" s="95">
        <v>0</v>
      </c>
      <c r="M116" s="101">
        <v>0</v>
      </c>
      <c r="N116" s="155"/>
      <c r="O116" s="5"/>
    </row>
    <row r="117" spans="1:15" ht="16.5" thickBot="1">
      <c r="A117" s="18">
        <v>110</v>
      </c>
      <c r="B117" s="502" t="s">
        <v>63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3"/>
    </row>
    <row r="118" spans="1:15" ht="32.25" thickBot="1">
      <c r="A118" s="18">
        <v>111</v>
      </c>
      <c r="B118" s="158" t="s">
        <v>47</v>
      </c>
      <c r="C118" s="79">
        <f>SUM(D118:M118)</f>
        <v>5039660.2295300001</v>
      </c>
      <c r="D118" s="80">
        <f t="shared" ref="D118:M118" si="54">D119+D120+D121</f>
        <v>398024.61118999997</v>
      </c>
      <c r="E118" s="81">
        <f t="shared" si="54"/>
        <v>417806.77</v>
      </c>
      <c r="F118" s="79">
        <f t="shared" si="54"/>
        <v>460156.39399999997</v>
      </c>
      <c r="G118" s="80">
        <f t="shared" si="54"/>
        <v>483715.88899999997</v>
      </c>
      <c r="H118" s="79">
        <f t="shared" si="54"/>
        <v>534718.62099999993</v>
      </c>
      <c r="I118" s="79">
        <f t="shared" si="54"/>
        <v>589416.01500000001</v>
      </c>
      <c r="J118" s="79">
        <f t="shared" si="54"/>
        <v>748443.20770000003</v>
      </c>
      <c r="K118" s="79">
        <f t="shared" si="54"/>
        <v>688683.35363999999</v>
      </c>
      <c r="L118" s="79">
        <f t="shared" si="54"/>
        <v>718695.36800000002</v>
      </c>
      <c r="M118" s="79">
        <f t="shared" si="54"/>
        <v>0</v>
      </c>
      <c r="N118" s="159"/>
    </row>
    <row r="119" spans="1:15" ht="16.5" thickBot="1">
      <c r="A119" s="18">
        <v>112</v>
      </c>
      <c r="B119" s="160" t="s">
        <v>6</v>
      </c>
      <c r="C119" s="63">
        <f>SUM(D119:M119)</f>
        <v>3399650.6809899998</v>
      </c>
      <c r="D119" s="64">
        <f>D123+D128+D130+D132+D134+D136+D138</f>
        <v>279360.47099999996</v>
      </c>
      <c r="E119" s="85">
        <f>E123+E128+E130+E132+E134+E136+E138</f>
        <v>291081.90000000002</v>
      </c>
      <c r="F119" s="84">
        <f>F128+F130+F132+F134</f>
        <v>309990.39999999997</v>
      </c>
      <c r="G119" s="64">
        <f>G123+G128+G130+G132+G134+G136+G138</f>
        <v>309076.09999999998</v>
      </c>
      <c r="H119" s="84">
        <f>H123+H128+H130+H132+H134+H136+H138+H148</f>
        <v>339590.61699999997</v>
      </c>
      <c r="I119" s="84">
        <f>I123+I128+I130+I132+I134+I136+I138+I148+I150+I152</f>
        <v>382629.55</v>
      </c>
      <c r="J119" s="84">
        <f>J123+J128+J130+J132+J134+J136+J138+J148+J152+J150</f>
        <v>497461.64299000002</v>
      </c>
      <c r="K119" s="84">
        <f>K123+K128+K130+K132+K134+K136+K138+K148</f>
        <v>480801</v>
      </c>
      <c r="L119" s="84">
        <f>L123+L128+L130+L132+L134+L136+L138+L148</f>
        <v>509659</v>
      </c>
      <c r="M119" s="84">
        <f>M123+M128+M130+M132+M134+M136+M138+M148</f>
        <v>0</v>
      </c>
      <c r="N119" s="87"/>
    </row>
    <row r="120" spans="1:15" ht="16.5" thickBot="1">
      <c r="A120" s="18">
        <v>113</v>
      </c>
      <c r="B120" s="70" t="s">
        <v>8</v>
      </c>
      <c r="C120" s="44">
        <f>SUM(D120:M120)</f>
        <v>1415290.1025399999</v>
      </c>
      <c r="D120" s="89">
        <f>D124+D126</f>
        <v>118664.14018999999</v>
      </c>
      <c r="E120" s="91">
        <f>E124+E126</f>
        <v>126724.87</v>
      </c>
      <c r="F120" s="90">
        <f>F124+F140</f>
        <v>135360.18</v>
      </c>
      <c r="G120" s="89">
        <f>G124+G126+G140</f>
        <v>139647.15700000001</v>
      </c>
      <c r="H120" s="90">
        <f t="shared" ref="H120:M120" si="55">H124+H126+H140+H146</f>
        <v>154570.40400000001</v>
      </c>
      <c r="I120" s="90">
        <f t="shared" si="55"/>
        <v>168939.965</v>
      </c>
      <c r="J120" s="90">
        <f>J124+J126+J140+J146+J155</f>
        <v>191881.66471000001</v>
      </c>
      <c r="K120" s="90">
        <f t="shared" si="55"/>
        <v>189076.65364</v>
      </c>
      <c r="L120" s="90">
        <f t="shared" si="55"/>
        <v>190425.068</v>
      </c>
      <c r="M120" s="90">
        <f t="shared" si="55"/>
        <v>0</v>
      </c>
      <c r="N120" s="93"/>
    </row>
    <row r="121" spans="1:15" ht="16.5" thickBot="1">
      <c r="A121" s="18">
        <v>114</v>
      </c>
      <c r="B121" s="161" t="s">
        <v>7</v>
      </c>
      <c r="C121" s="55">
        <f>SUM(D121:M121)</f>
        <v>224719.446</v>
      </c>
      <c r="D121" s="105">
        <f t="shared" ref="D121:M121" si="56">D142+D144</f>
        <v>0</v>
      </c>
      <c r="E121" s="102">
        <f t="shared" si="56"/>
        <v>0</v>
      </c>
      <c r="F121" s="101">
        <f t="shared" si="56"/>
        <v>14805.813999999998</v>
      </c>
      <c r="G121" s="105">
        <f t="shared" si="56"/>
        <v>34992.631999999998</v>
      </c>
      <c r="H121" s="101">
        <f t="shared" si="56"/>
        <v>40557.599999999999</v>
      </c>
      <c r="I121" s="101">
        <f t="shared" si="56"/>
        <v>37846.5</v>
      </c>
      <c r="J121" s="101">
        <f>J142+J144+J153</f>
        <v>59099.9</v>
      </c>
      <c r="K121" s="101">
        <f t="shared" si="56"/>
        <v>18805.7</v>
      </c>
      <c r="L121" s="101">
        <f t="shared" si="56"/>
        <v>18611.3</v>
      </c>
      <c r="M121" s="101">
        <f t="shared" si="56"/>
        <v>0</v>
      </c>
      <c r="N121" s="155"/>
    </row>
    <row r="122" spans="1:15" s="3" customFormat="1" ht="168" customHeight="1" thickBot="1">
      <c r="A122" s="18">
        <v>115</v>
      </c>
      <c r="B122" s="162" t="s">
        <v>12</v>
      </c>
      <c r="C122" s="79">
        <f>SUM(D122:M122)</f>
        <v>1412554.0933300001</v>
      </c>
      <c r="D122" s="163">
        <f>D123+D124</f>
        <v>118608.93586</v>
      </c>
      <c r="E122" s="164">
        <f t="shared" ref="E122:M122" si="57">E123+E124</f>
        <v>126724.87</v>
      </c>
      <c r="F122" s="147">
        <f t="shared" si="57"/>
        <v>135126.61499999999</v>
      </c>
      <c r="G122" s="163">
        <f t="shared" si="57"/>
        <v>139189.87299999999</v>
      </c>
      <c r="H122" s="147">
        <f t="shared" si="57"/>
        <v>154137.57</v>
      </c>
      <c r="I122" s="147">
        <f t="shared" si="57"/>
        <v>168591.1</v>
      </c>
      <c r="J122" s="147">
        <f t="shared" si="57"/>
        <v>191442.09983000002</v>
      </c>
      <c r="K122" s="147">
        <f t="shared" si="57"/>
        <v>188692.30764000001</v>
      </c>
      <c r="L122" s="147">
        <f t="shared" si="57"/>
        <v>190040.72200000001</v>
      </c>
      <c r="M122" s="147">
        <f t="shared" si="57"/>
        <v>0</v>
      </c>
      <c r="N122" s="165" t="s">
        <v>152</v>
      </c>
    </row>
    <row r="123" spans="1:15" s="3" customFormat="1" ht="19.5" thickBot="1">
      <c r="A123" s="18">
        <v>116</v>
      </c>
      <c r="B123" s="160" t="s">
        <v>6</v>
      </c>
      <c r="C123" s="166">
        <f>SUM(D123:J123)</f>
        <v>0</v>
      </c>
      <c r="D123" s="391">
        <v>0</v>
      </c>
      <c r="E123" s="392">
        <v>0</v>
      </c>
      <c r="F123" s="393">
        <v>0</v>
      </c>
      <c r="G123" s="391">
        <v>0</v>
      </c>
      <c r="H123" s="393">
        <v>0</v>
      </c>
      <c r="I123" s="391">
        <v>0</v>
      </c>
      <c r="J123" s="393">
        <v>0</v>
      </c>
      <c r="K123" s="393">
        <v>0</v>
      </c>
      <c r="L123" s="393">
        <v>0</v>
      </c>
      <c r="M123" s="393">
        <v>0</v>
      </c>
      <c r="N123" s="121"/>
    </row>
    <row r="124" spans="1:15" s="3" customFormat="1" ht="19.5" thickBot="1">
      <c r="A124" s="18">
        <v>117</v>
      </c>
      <c r="B124" s="73" t="s">
        <v>8</v>
      </c>
      <c r="C124" s="169">
        <f>SUM(D124:M124)</f>
        <v>1412554.0933300001</v>
      </c>
      <c r="D124" s="394">
        <v>118608.93586</v>
      </c>
      <c r="E124" s="395">
        <v>126724.87</v>
      </c>
      <c r="F124" s="396">
        <v>135126.61499999999</v>
      </c>
      <c r="G124" s="394">
        <v>139189.87299999999</v>
      </c>
      <c r="H124" s="396">
        <v>154137.57</v>
      </c>
      <c r="I124" s="394">
        <v>168591.1</v>
      </c>
      <c r="J124" s="397">
        <f>180115.867+3105.315+607.73+1158+5342.692+609.7+502.79583</f>
        <v>191442.09983000002</v>
      </c>
      <c r="K124" s="397">
        <f>192080.918-3388.61036</f>
        <v>188692.30764000001</v>
      </c>
      <c r="L124" s="396">
        <v>190040.72200000001</v>
      </c>
      <c r="M124" s="396">
        <v>0</v>
      </c>
      <c r="N124" s="170"/>
    </row>
    <row r="125" spans="1:15" s="3" customFormat="1" ht="63.75" thickBot="1">
      <c r="A125" s="18">
        <v>118</v>
      </c>
      <c r="B125" s="172" t="s">
        <v>13</v>
      </c>
      <c r="C125" s="79">
        <f>C126</f>
        <v>55.204329999999999</v>
      </c>
      <c r="D125" s="163">
        <f t="shared" ref="D125:M125" si="58">D126</f>
        <v>55.204329999999999</v>
      </c>
      <c r="E125" s="164">
        <f t="shared" si="58"/>
        <v>0</v>
      </c>
      <c r="F125" s="147">
        <f t="shared" si="58"/>
        <v>0</v>
      </c>
      <c r="G125" s="163">
        <f t="shared" si="58"/>
        <v>0</v>
      </c>
      <c r="H125" s="147">
        <f t="shared" si="58"/>
        <v>0</v>
      </c>
      <c r="I125" s="147">
        <f t="shared" si="58"/>
        <v>0</v>
      </c>
      <c r="J125" s="147">
        <f t="shared" si="58"/>
        <v>0</v>
      </c>
      <c r="K125" s="147">
        <f t="shared" si="58"/>
        <v>0</v>
      </c>
      <c r="L125" s="147">
        <f t="shared" si="58"/>
        <v>0</v>
      </c>
      <c r="M125" s="147">
        <f t="shared" si="58"/>
        <v>0</v>
      </c>
      <c r="N125" s="147" t="s">
        <v>35</v>
      </c>
    </row>
    <row r="126" spans="1:15" s="3" customFormat="1" ht="19.5" thickBot="1">
      <c r="A126" s="18">
        <v>119</v>
      </c>
      <c r="B126" s="173" t="s">
        <v>8</v>
      </c>
      <c r="C126" s="129">
        <f>SUM(D126:J126)</f>
        <v>55.204329999999999</v>
      </c>
      <c r="D126" s="384">
        <v>55.204329999999999</v>
      </c>
      <c r="E126" s="388">
        <v>0</v>
      </c>
      <c r="F126" s="385">
        <v>0</v>
      </c>
      <c r="G126" s="384">
        <v>0</v>
      </c>
      <c r="H126" s="385">
        <v>0</v>
      </c>
      <c r="I126" s="384">
        <v>0</v>
      </c>
      <c r="J126" s="385">
        <v>0</v>
      </c>
      <c r="K126" s="385">
        <v>0</v>
      </c>
      <c r="L126" s="385">
        <v>0</v>
      </c>
      <c r="M126" s="385">
        <v>0</v>
      </c>
      <c r="N126" s="127"/>
    </row>
    <row r="127" spans="1:15" s="3" customFormat="1" ht="147.75" customHeight="1" thickBot="1">
      <c r="A127" s="18">
        <v>120</v>
      </c>
      <c r="B127" s="162" t="s">
        <v>23</v>
      </c>
      <c r="C127" s="79">
        <f t="shared" ref="C127:C149" si="59">SUM(D127:M127)</f>
        <v>2570376.46</v>
      </c>
      <c r="D127" s="163">
        <f t="shared" ref="D127:M127" si="60">D128</f>
        <v>197804</v>
      </c>
      <c r="E127" s="164">
        <f>E128</f>
        <v>216565.5</v>
      </c>
      <c r="F127" s="147">
        <f t="shared" si="60"/>
        <v>227386.19999999998</v>
      </c>
      <c r="G127" s="163">
        <f t="shared" si="60"/>
        <v>235028.69999999998</v>
      </c>
      <c r="H127" s="147">
        <f t="shared" si="60"/>
        <v>252182.3</v>
      </c>
      <c r="I127" s="147">
        <f>I128</f>
        <v>295069.49</v>
      </c>
      <c r="J127" s="147">
        <f t="shared" si="60"/>
        <v>381556.27</v>
      </c>
      <c r="K127" s="147">
        <f t="shared" si="60"/>
        <v>370176</v>
      </c>
      <c r="L127" s="147">
        <f t="shared" si="60"/>
        <v>394608</v>
      </c>
      <c r="M127" s="147">
        <f t="shared" si="60"/>
        <v>0</v>
      </c>
      <c r="N127" s="165" t="s">
        <v>137</v>
      </c>
    </row>
    <row r="128" spans="1:15" s="3" customFormat="1" ht="19.5" thickBot="1">
      <c r="A128" s="18">
        <v>121</v>
      </c>
      <c r="B128" s="173" t="s">
        <v>6</v>
      </c>
      <c r="C128" s="129">
        <f t="shared" si="59"/>
        <v>2570376.46</v>
      </c>
      <c r="D128" s="384">
        <v>197804</v>
      </c>
      <c r="E128" s="388">
        <v>216565.5</v>
      </c>
      <c r="F128" s="385">
        <f>226795.4+590.8</f>
        <v>227386.19999999998</v>
      </c>
      <c r="G128" s="384">
        <f>232313.8+2714.9</f>
        <v>235028.69999999998</v>
      </c>
      <c r="H128" s="385">
        <v>252182.3</v>
      </c>
      <c r="I128" s="384">
        <v>295069.49</v>
      </c>
      <c r="J128" s="398">
        <f>345959+19377.4+16219.87</f>
        <v>381556.27</v>
      </c>
      <c r="K128" s="385">
        <v>370176</v>
      </c>
      <c r="L128" s="385">
        <v>394608</v>
      </c>
      <c r="M128" s="385">
        <v>0</v>
      </c>
      <c r="N128" s="127"/>
    </row>
    <row r="129" spans="1:14" s="3" customFormat="1" ht="162" customHeight="1" thickBot="1">
      <c r="A129" s="18">
        <v>122</v>
      </c>
      <c r="B129" s="162" t="s">
        <v>24</v>
      </c>
      <c r="C129" s="79">
        <f t="shared" si="59"/>
        <v>456532.451</v>
      </c>
      <c r="D129" s="163">
        <f t="shared" ref="D129:M129" si="61">D130</f>
        <v>38740.300000000003</v>
      </c>
      <c r="E129" s="164">
        <f t="shared" si="61"/>
        <v>41844.199999999997</v>
      </c>
      <c r="F129" s="147">
        <f t="shared" si="61"/>
        <v>43948.5</v>
      </c>
      <c r="G129" s="163">
        <f t="shared" si="61"/>
        <v>45781</v>
      </c>
      <c r="H129" s="147">
        <f t="shared" si="61"/>
        <v>49338.684999999998</v>
      </c>
      <c r="I129" s="147">
        <f t="shared" si="61"/>
        <v>54516.9</v>
      </c>
      <c r="J129" s="147">
        <f t="shared" si="61"/>
        <v>60494.866000000002</v>
      </c>
      <c r="K129" s="147">
        <f t="shared" si="61"/>
        <v>59739</v>
      </c>
      <c r="L129" s="147">
        <f t="shared" si="61"/>
        <v>62129</v>
      </c>
      <c r="M129" s="147">
        <f t="shared" si="61"/>
        <v>0</v>
      </c>
      <c r="N129" s="165" t="s">
        <v>138</v>
      </c>
    </row>
    <row r="130" spans="1:14" s="3" customFormat="1" ht="20.25" customHeight="1" thickBot="1">
      <c r="A130" s="18">
        <v>123</v>
      </c>
      <c r="B130" s="174" t="s">
        <v>6</v>
      </c>
      <c r="C130" s="129">
        <f t="shared" si="59"/>
        <v>456532.451</v>
      </c>
      <c r="D130" s="399">
        <v>38740.300000000003</v>
      </c>
      <c r="E130" s="400">
        <v>41844.199999999997</v>
      </c>
      <c r="F130" s="401">
        <v>43948.5</v>
      </c>
      <c r="G130" s="399">
        <v>45781</v>
      </c>
      <c r="H130" s="401">
        <v>49338.684999999998</v>
      </c>
      <c r="I130" s="399">
        <v>54516.9</v>
      </c>
      <c r="J130" s="402">
        <f>57237+833.4+2424.466</f>
        <v>60494.866000000002</v>
      </c>
      <c r="K130" s="401">
        <v>59739</v>
      </c>
      <c r="L130" s="401">
        <v>62129</v>
      </c>
      <c r="M130" s="401">
        <v>0</v>
      </c>
      <c r="N130" s="177"/>
    </row>
    <row r="131" spans="1:14" s="3" customFormat="1" ht="115.5" customHeight="1" thickBot="1">
      <c r="A131" s="18">
        <v>124</v>
      </c>
      <c r="B131" s="162" t="s">
        <v>25</v>
      </c>
      <c r="C131" s="79">
        <f t="shared" si="59"/>
        <v>110184.28199999999</v>
      </c>
      <c r="D131" s="163">
        <f t="shared" ref="D131:M131" si="62">D132</f>
        <v>6991.6719999999996</v>
      </c>
      <c r="E131" s="164">
        <f t="shared" si="62"/>
        <v>8524.2000000000007</v>
      </c>
      <c r="F131" s="147">
        <f t="shared" si="62"/>
        <v>15160.2</v>
      </c>
      <c r="G131" s="163">
        <f t="shared" si="62"/>
        <v>12195.4</v>
      </c>
      <c r="H131" s="147">
        <f t="shared" si="62"/>
        <v>14584.6</v>
      </c>
      <c r="I131" s="147">
        <f t="shared" si="62"/>
        <v>12577.81</v>
      </c>
      <c r="J131" s="147">
        <f t="shared" si="62"/>
        <v>14939.4</v>
      </c>
      <c r="K131" s="147">
        <f t="shared" si="62"/>
        <v>12358</v>
      </c>
      <c r="L131" s="147">
        <f t="shared" si="62"/>
        <v>12853</v>
      </c>
      <c r="M131" s="147">
        <f t="shared" si="62"/>
        <v>0</v>
      </c>
      <c r="N131" s="165" t="s">
        <v>151</v>
      </c>
    </row>
    <row r="132" spans="1:14" s="3" customFormat="1" ht="18" customHeight="1" thickBot="1">
      <c r="A132" s="18">
        <v>125</v>
      </c>
      <c r="B132" s="174" t="s">
        <v>6</v>
      </c>
      <c r="C132" s="129">
        <f t="shared" si="59"/>
        <v>110184.28199999999</v>
      </c>
      <c r="D132" s="399">
        <v>6991.6719999999996</v>
      </c>
      <c r="E132" s="400">
        <v>8524.2000000000007</v>
      </c>
      <c r="F132" s="401">
        <f>8962.2+6198</f>
        <v>15160.2</v>
      </c>
      <c r="G132" s="399">
        <f>12195.4</f>
        <v>12195.4</v>
      </c>
      <c r="H132" s="401">
        <v>14584.6</v>
      </c>
      <c r="I132" s="399">
        <v>12577.81</v>
      </c>
      <c r="J132" s="402">
        <f>11882+3057.4</f>
        <v>14939.4</v>
      </c>
      <c r="K132" s="401">
        <v>12358</v>
      </c>
      <c r="L132" s="401">
        <v>12853</v>
      </c>
      <c r="M132" s="401">
        <v>0</v>
      </c>
      <c r="N132" s="177"/>
    </row>
    <row r="133" spans="1:14" s="3" customFormat="1" ht="66" customHeight="1" thickBot="1">
      <c r="A133" s="18">
        <v>126</v>
      </c>
      <c r="B133" s="178" t="s">
        <v>31</v>
      </c>
      <c r="C133" s="63">
        <f t="shared" si="59"/>
        <v>239892</v>
      </c>
      <c r="D133" s="67">
        <f t="shared" ref="D133:M133" si="63">D134</f>
        <v>21985</v>
      </c>
      <c r="E133" s="65">
        <f t="shared" si="63"/>
        <v>24148</v>
      </c>
      <c r="F133" s="66">
        <f t="shared" si="63"/>
        <v>23495.5</v>
      </c>
      <c r="G133" s="67">
        <f t="shared" si="63"/>
        <v>16071</v>
      </c>
      <c r="H133" s="66">
        <f t="shared" si="63"/>
        <v>19351</v>
      </c>
      <c r="I133" s="66">
        <f t="shared" si="63"/>
        <v>19198.5</v>
      </c>
      <c r="J133" s="66">
        <f t="shared" si="63"/>
        <v>37046</v>
      </c>
      <c r="K133" s="66">
        <f t="shared" si="63"/>
        <v>38528</v>
      </c>
      <c r="L133" s="66">
        <f t="shared" si="63"/>
        <v>40069</v>
      </c>
      <c r="M133" s="66">
        <f t="shared" si="63"/>
        <v>0</v>
      </c>
      <c r="N133" s="66" t="s">
        <v>35</v>
      </c>
    </row>
    <row r="134" spans="1:14" ht="21.75" customHeight="1" thickBot="1">
      <c r="A134" s="18">
        <v>127</v>
      </c>
      <c r="B134" s="179" t="s">
        <v>6</v>
      </c>
      <c r="C134" s="119">
        <f t="shared" si="59"/>
        <v>239892</v>
      </c>
      <c r="D134" s="403">
        <v>21985</v>
      </c>
      <c r="E134" s="404">
        <v>24148</v>
      </c>
      <c r="F134" s="405">
        <v>23495.5</v>
      </c>
      <c r="G134" s="403">
        <v>16071</v>
      </c>
      <c r="H134" s="405">
        <v>19351</v>
      </c>
      <c r="I134" s="403">
        <v>19198.5</v>
      </c>
      <c r="J134" s="406">
        <v>37046</v>
      </c>
      <c r="K134" s="405">
        <v>38528</v>
      </c>
      <c r="L134" s="405">
        <v>40069</v>
      </c>
      <c r="M134" s="405">
        <v>0</v>
      </c>
      <c r="N134" s="58"/>
    </row>
    <row r="135" spans="1:14" ht="145.5" customHeight="1" thickBot="1">
      <c r="A135" s="18">
        <v>128</v>
      </c>
      <c r="B135" s="162" t="s">
        <v>32</v>
      </c>
      <c r="C135" s="181">
        <f t="shared" si="59"/>
        <v>5.4</v>
      </c>
      <c r="D135" s="182">
        <f t="shared" ref="D135:M135" si="64">D136</f>
        <v>5.4</v>
      </c>
      <c r="E135" s="183">
        <f>E136</f>
        <v>0</v>
      </c>
      <c r="F135" s="184">
        <f t="shared" si="64"/>
        <v>0</v>
      </c>
      <c r="G135" s="182">
        <f t="shared" si="64"/>
        <v>0</v>
      </c>
      <c r="H135" s="184">
        <f t="shared" si="64"/>
        <v>0</v>
      </c>
      <c r="I135" s="184">
        <f t="shared" si="64"/>
        <v>0</v>
      </c>
      <c r="J135" s="184">
        <f t="shared" si="64"/>
        <v>0</v>
      </c>
      <c r="K135" s="184">
        <f t="shared" si="64"/>
        <v>0</v>
      </c>
      <c r="L135" s="184">
        <f t="shared" si="64"/>
        <v>0</v>
      </c>
      <c r="M135" s="184">
        <f t="shared" si="64"/>
        <v>0</v>
      </c>
      <c r="N135" s="147" t="s">
        <v>139</v>
      </c>
    </row>
    <row r="136" spans="1:14" ht="17.25" customHeight="1" thickBot="1">
      <c r="A136" s="18">
        <v>129</v>
      </c>
      <c r="B136" s="185" t="s">
        <v>6</v>
      </c>
      <c r="C136" s="186">
        <f t="shared" si="59"/>
        <v>5.4</v>
      </c>
      <c r="D136" s="407">
        <v>5.4</v>
      </c>
      <c r="E136" s="408">
        <v>0</v>
      </c>
      <c r="F136" s="409">
        <v>0</v>
      </c>
      <c r="G136" s="407">
        <v>0</v>
      </c>
      <c r="H136" s="409">
        <v>0</v>
      </c>
      <c r="I136" s="407">
        <v>0</v>
      </c>
      <c r="J136" s="409">
        <v>0</v>
      </c>
      <c r="K136" s="409">
        <v>0</v>
      </c>
      <c r="L136" s="409">
        <v>0</v>
      </c>
      <c r="M136" s="409">
        <v>0</v>
      </c>
      <c r="N136" s="188"/>
    </row>
    <row r="137" spans="1:14" ht="68.25" customHeight="1" thickBot="1">
      <c r="A137" s="18">
        <v>130</v>
      </c>
      <c r="B137" s="162" t="s">
        <v>40</v>
      </c>
      <c r="C137" s="181">
        <f t="shared" si="59"/>
        <v>17738.131000000001</v>
      </c>
      <c r="D137" s="182">
        <f t="shared" ref="D137:M139" si="65">D138</f>
        <v>13834.099</v>
      </c>
      <c r="E137" s="183">
        <f t="shared" si="65"/>
        <v>0</v>
      </c>
      <c r="F137" s="184">
        <f t="shared" si="65"/>
        <v>0</v>
      </c>
      <c r="G137" s="182">
        <f t="shared" si="65"/>
        <v>0</v>
      </c>
      <c r="H137" s="184">
        <f t="shared" si="65"/>
        <v>3904.0320000000002</v>
      </c>
      <c r="I137" s="184">
        <f t="shared" si="65"/>
        <v>0</v>
      </c>
      <c r="J137" s="184">
        <f t="shared" si="65"/>
        <v>0</v>
      </c>
      <c r="K137" s="184">
        <f t="shared" si="65"/>
        <v>0</v>
      </c>
      <c r="L137" s="184">
        <f t="shared" si="65"/>
        <v>0</v>
      </c>
      <c r="M137" s="184">
        <f t="shared" si="65"/>
        <v>0</v>
      </c>
      <c r="N137" s="165" t="s">
        <v>50</v>
      </c>
    </row>
    <row r="138" spans="1:14" ht="20.25" customHeight="1" thickBot="1">
      <c r="A138" s="18">
        <v>131</v>
      </c>
      <c r="B138" s="174" t="s">
        <v>6</v>
      </c>
      <c r="C138" s="189">
        <f t="shared" si="59"/>
        <v>17738.131000000001</v>
      </c>
      <c r="D138" s="399">
        <v>13834.099</v>
      </c>
      <c r="E138" s="400">
        <v>0</v>
      </c>
      <c r="F138" s="401">
        <v>0</v>
      </c>
      <c r="G138" s="399">
        <v>0</v>
      </c>
      <c r="H138" s="401">
        <v>3904.0320000000002</v>
      </c>
      <c r="I138" s="399">
        <v>0</v>
      </c>
      <c r="J138" s="401">
        <v>0</v>
      </c>
      <c r="K138" s="401">
        <v>0</v>
      </c>
      <c r="L138" s="401">
        <v>0</v>
      </c>
      <c r="M138" s="401">
        <v>0</v>
      </c>
      <c r="N138" s="177"/>
    </row>
    <row r="139" spans="1:14" ht="39.75" customHeight="1" thickBot="1">
      <c r="A139" s="18">
        <v>132</v>
      </c>
      <c r="B139" s="190" t="s">
        <v>87</v>
      </c>
      <c r="C139" s="181">
        <f t="shared" si="59"/>
        <v>2421.9345999999996</v>
      </c>
      <c r="D139" s="182">
        <v>0</v>
      </c>
      <c r="E139" s="183">
        <v>0</v>
      </c>
      <c r="F139" s="184">
        <f>F140</f>
        <v>233.565</v>
      </c>
      <c r="G139" s="182">
        <f t="shared" si="65"/>
        <v>457.28399999999999</v>
      </c>
      <c r="H139" s="184">
        <f t="shared" si="65"/>
        <v>245.73400000000001</v>
      </c>
      <c r="I139" s="184">
        <f t="shared" si="65"/>
        <v>348.86500000000001</v>
      </c>
      <c r="J139" s="184">
        <f t="shared" si="65"/>
        <v>367.7946</v>
      </c>
      <c r="K139" s="184">
        <f t="shared" si="65"/>
        <v>384.346</v>
      </c>
      <c r="L139" s="184">
        <f t="shared" si="65"/>
        <v>384.346</v>
      </c>
      <c r="M139" s="184">
        <f t="shared" si="65"/>
        <v>0</v>
      </c>
      <c r="N139" s="184"/>
    </row>
    <row r="140" spans="1:14" ht="20.25" customHeight="1" thickBot="1">
      <c r="A140" s="18">
        <v>133</v>
      </c>
      <c r="B140" s="185" t="s">
        <v>8</v>
      </c>
      <c r="C140" s="186">
        <f t="shared" si="59"/>
        <v>2421.9345999999996</v>
      </c>
      <c r="D140" s="407">
        <v>0</v>
      </c>
      <c r="E140" s="408">
        <v>0</v>
      </c>
      <c r="F140" s="409">
        <v>233.565</v>
      </c>
      <c r="G140" s="407">
        <v>457.28399999999999</v>
      </c>
      <c r="H140" s="409">
        <v>245.73400000000001</v>
      </c>
      <c r="I140" s="407">
        <v>348.86500000000001</v>
      </c>
      <c r="J140" s="409">
        <f>367.795-0.0004</f>
        <v>367.7946</v>
      </c>
      <c r="K140" s="409">
        <v>384.346</v>
      </c>
      <c r="L140" s="409">
        <v>384.346</v>
      </c>
      <c r="M140" s="409">
        <v>0</v>
      </c>
      <c r="N140" s="188"/>
    </row>
    <row r="141" spans="1:14" ht="204" customHeight="1" thickBot="1">
      <c r="A141" s="18">
        <v>134</v>
      </c>
      <c r="B141" s="162" t="s">
        <v>96</v>
      </c>
      <c r="C141" s="181">
        <f t="shared" si="59"/>
        <v>112477</v>
      </c>
      <c r="D141" s="182">
        <v>0</v>
      </c>
      <c r="E141" s="183">
        <v>0</v>
      </c>
      <c r="F141" s="184">
        <f t="shared" ref="F141:M141" si="66">F142</f>
        <v>7516.4</v>
      </c>
      <c r="G141" s="191">
        <f t="shared" si="66"/>
        <v>22010.3</v>
      </c>
      <c r="H141" s="191">
        <f t="shared" si="66"/>
        <v>21561</v>
      </c>
      <c r="I141" s="191">
        <f t="shared" si="66"/>
        <v>21411.4</v>
      </c>
      <c r="J141" s="191">
        <f t="shared" si="66"/>
        <v>39977.9</v>
      </c>
      <c r="K141" s="191">
        <f t="shared" si="66"/>
        <v>0</v>
      </c>
      <c r="L141" s="191">
        <f t="shared" si="66"/>
        <v>0</v>
      </c>
      <c r="M141" s="191">
        <f t="shared" si="66"/>
        <v>0</v>
      </c>
      <c r="N141" s="165" t="s">
        <v>97</v>
      </c>
    </row>
    <row r="142" spans="1:14" ht="18" customHeight="1" thickBot="1">
      <c r="A142" s="18">
        <v>135</v>
      </c>
      <c r="B142" s="193" t="s">
        <v>7</v>
      </c>
      <c r="C142" s="194">
        <f t="shared" si="59"/>
        <v>112477</v>
      </c>
      <c r="D142" s="407">
        <v>0</v>
      </c>
      <c r="E142" s="408">
        <v>0</v>
      </c>
      <c r="F142" s="409">
        <v>7516.4</v>
      </c>
      <c r="G142" s="410">
        <v>22010.3</v>
      </c>
      <c r="H142" s="410">
        <v>21561</v>
      </c>
      <c r="I142" s="408">
        <v>21411.4</v>
      </c>
      <c r="J142" s="411">
        <f>25259.5+14718.4</f>
        <v>39977.9</v>
      </c>
      <c r="K142" s="409">
        <v>0</v>
      </c>
      <c r="L142" s="409">
        <v>0</v>
      </c>
      <c r="M142" s="409">
        <v>0</v>
      </c>
      <c r="N142" s="196"/>
    </row>
    <row r="143" spans="1:14" ht="130.5" customHeight="1" thickBot="1">
      <c r="A143" s="18">
        <v>136</v>
      </c>
      <c r="B143" s="198" t="s">
        <v>98</v>
      </c>
      <c r="C143" s="181">
        <f t="shared" si="59"/>
        <v>111763.34599999999</v>
      </c>
      <c r="D143" s="182">
        <f t="shared" ref="D143:M143" si="67">D144</f>
        <v>0</v>
      </c>
      <c r="E143" s="183">
        <f t="shared" si="67"/>
        <v>0</v>
      </c>
      <c r="F143" s="184">
        <f t="shared" si="67"/>
        <v>7289.4139999999998</v>
      </c>
      <c r="G143" s="191">
        <f t="shared" si="67"/>
        <v>12982.331999999999</v>
      </c>
      <c r="H143" s="191">
        <f t="shared" si="67"/>
        <v>18996.599999999999</v>
      </c>
      <c r="I143" s="191">
        <f t="shared" si="67"/>
        <v>16435.099999999999</v>
      </c>
      <c r="J143" s="191">
        <f t="shared" si="67"/>
        <v>18642.900000000001</v>
      </c>
      <c r="K143" s="191">
        <f t="shared" si="67"/>
        <v>18805.7</v>
      </c>
      <c r="L143" s="191">
        <f t="shared" si="67"/>
        <v>18611.3</v>
      </c>
      <c r="M143" s="191">
        <f t="shared" si="67"/>
        <v>0</v>
      </c>
      <c r="N143" s="184" t="s">
        <v>99</v>
      </c>
    </row>
    <row r="144" spans="1:14" ht="21.75" customHeight="1" thickBot="1">
      <c r="A144" s="18">
        <v>137</v>
      </c>
      <c r="B144" s="199" t="s">
        <v>7</v>
      </c>
      <c r="C144" s="189">
        <f t="shared" si="59"/>
        <v>111763.34599999999</v>
      </c>
      <c r="D144" s="399">
        <v>0</v>
      </c>
      <c r="E144" s="400">
        <v>0</v>
      </c>
      <c r="F144" s="401">
        <v>7289.4139999999998</v>
      </c>
      <c r="G144" s="412">
        <f>18201.3-5218.968</f>
        <v>12982.331999999999</v>
      </c>
      <c r="H144" s="412">
        <v>18996.599999999999</v>
      </c>
      <c r="I144" s="400">
        <v>16435.099999999999</v>
      </c>
      <c r="J144" s="402">
        <v>18642.900000000001</v>
      </c>
      <c r="K144" s="401">
        <v>18805.7</v>
      </c>
      <c r="L144" s="401">
        <v>18611.3</v>
      </c>
      <c r="M144" s="401">
        <v>0</v>
      </c>
      <c r="N144" s="201"/>
    </row>
    <row r="145" spans="1:14" ht="62.25" customHeight="1" thickBot="1">
      <c r="A145" s="18">
        <v>138</v>
      </c>
      <c r="B145" s="198" t="s">
        <v>103</v>
      </c>
      <c r="C145" s="181">
        <f t="shared" si="59"/>
        <v>187.1</v>
      </c>
      <c r="D145" s="182">
        <f t="shared" ref="D145:M145" si="68">D146</f>
        <v>0</v>
      </c>
      <c r="E145" s="183">
        <f t="shared" si="68"/>
        <v>0</v>
      </c>
      <c r="F145" s="184">
        <f t="shared" si="68"/>
        <v>0</v>
      </c>
      <c r="G145" s="191">
        <f t="shared" si="68"/>
        <v>0</v>
      </c>
      <c r="H145" s="191">
        <f t="shared" si="68"/>
        <v>187.1</v>
      </c>
      <c r="I145" s="191">
        <f t="shared" si="68"/>
        <v>0</v>
      </c>
      <c r="J145" s="191">
        <f t="shared" si="68"/>
        <v>0</v>
      </c>
      <c r="K145" s="191">
        <f t="shared" si="68"/>
        <v>0</v>
      </c>
      <c r="L145" s="191">
        <f t="shared" si="68"/>
        <v>0</v>
      </c>
      <c r="M145" s="191">
        <f t="shared" si="68"/>
        <v>0</v>
      </c>
      <c r="N145" s="184" t="s">
        <v>105</v>
      </c>
    </row>
    <row r="146" spans="1:14" ht="15.75" customHeight="1" thickBot="1">
      <c r="A146" s="18">
        <v>139</v>
      </c>
      <c r="B146" s="202" t="s">
        <v>8</v>
      </c>
      <c r="C146" s="186">
        <f t="shared" si="59"/>
        <v>187.1</v>
      </c>
      <c r="D146" s="407">
        <v>0</v>
      </c>
      <c r="E146" s="408">
        <v>0</v>
      </c>
      <c r="F146" s="409">
        <v>0</v>
      </c>
      <c r="G146" s="410">
        <v>0</v>
      </c>
      <c r="H146" s="410">
        <v>187.1</v>
      </c>
      <c r="I146" s="408">
        <v>0</v>
      </c>
      <c r="J146" s="409">
        <v>0</v>
      </c>
      <c r="K146" s="409">
        <v>0</v>
      </c>
      <c r="L146" s="409">
        <v>0</v>
      </c>
      <c r="M146" s="409">
        <v>0</v>
      </c>
      <c r="N146" s="196"/>
    </row>
    <row r="147" spans="1:14" ht="68.25" customHeight="1" thickBot="1">
      <c r="A147" s="18">
        <v>140</v>
      </c>
      <c r="B147" s="204" t="s">
        <v>104</v>
      </c>
      <c r="C147" s="205">
        <f t="shared" si="59"/>
        <v>230</v>
      </c>
      <c r="D147" s="206">
        <v>0</v>
      </c>
      <c r="E147" s="207">
        <v>0</v>
      </c>
      <c r="F147" s="208">
        <v>0</v>
      </c>
      <c r="G147" s="209">
        <v>0</v>
      </c>
      <c r="H147" s="209">
        <f t="shared" ref="H147:M149" si="69">H148</f>
        <v>230</v>
      </c>
      <c r="I147" s="209">
        <f t="shared" si="69"/>
        <v>0</v>
      </c>
      <c r="J147" s="209">
        <f t="shared" si="69"/>
        <v>0</v>
      </c>
      <c r="K147" s="209">
        <f t="shared" si="69"/>
        <v>0</v>
      </c>
      <c r="L147" s="209">
        <f t="shared" si="69"/>
        <v>0</v>
      </c>
      <c r="M147" s="209">
        <f t="shared" si="69"/>
        <v>0</v>
      </c>
      <c r="N147" s="208" t="str">
        <f>N145</f>
        <v>п. 2.2.2.3</v>
      </c>
    </row>
    <row r="148" spans="1:14" ht="15.75" customHeight="1" thickBot="1">
      <c r="A148" s="18">
        <v>141</v>
      </c>
      <c r="B148" s="211" t="s">
        <v>6</v>
      </c>
      <c r="C148" s="189">
        <f t="shared" si="59"/>
        <v>230</v>
      </c>
      <c r="D148" s="175">
        <v>0</v>
      </c>
      <c r="E148" s="176">
        <v>0</v>
      </c>
      <c r="F148" s="177">
        <v>0</v>
      </c>
      <c r="G148" s="200">
        <v>0</v>
      </c>
      <c r="H148" s="200">
        <v>230</v>
      </c>
      <c r="I148" s="176">
        <v>0</v>
      </c>
      <c r="J148" s="177">
        <v>0</v>
      </c>
      <c r="K148" s="177">
        <v>0</v>
      </c>
      <c r="L148" s="177">
        <v>0</v>
      </c>
      <c r="M148" s="177">
        <v>0</v>
      </c>
      <c r="N148" s="201"/>
    </row>
    <row r="149" spans="1:14" ht="79.5" customHeight="1" thickBot="1">
      <c r="A149" s="18">
        <v>142</v>
      </c>
      <c r="B149" s="212" t="s">
        <v>160</v>
      </c>
      <c r="C149" s="181">
        <f t="shared" si="59"/>
        <v>4528.2569899999999</v>
      </c>
      <c r="D149" s="182">
        <v>0</v>
      </c>
      <c r="E149" s="184">
        <v>0</v>
      </c>
      <c r="F149" s="182">
        <v>0</v>
      </c>
      <c r="G149" s="184">
        <v>0</v>
      </c>
      <c r="H149" s="182">
        <v>0</v>
      </c>
      <c r="I149" s="184">
        <f>I150</f>
        <v>1254.3499999999999</v>
      </c>
      <c r="J149" s="184">
        <f t="shared" si="69"/>
        <v>3273.90699</v>
      </c>
      <c r="K149" s="184">
        <v>0</v>
      </c>
      <c r="L149" s="182">
        <v>0</v>
      </c>
      <c r="M149" s="184">
        <v>0</v>
      </c>
      <c r="N149" s="213" t="s">
        <v>157</v>
      </c>
    </row>
    <row r="150" spans="1:14" ht="18.75" customHeight="1" thickBot="1">
      <c r="A150" s="18">
        <v>143</v>
      </c>
      <c r="B150" s="214" t="s">
        <v>6</v>
      </c>
      <c r="C150" s="186">
        <f t="shared" ref="C150:C156" si="70">SUM(D150:M150)</f>
        <v>4528.2569899999999</v>
      </c>
      <c r="D150" s="407">
        <v>0</v>
      </c>
      <c r="E150" s="409">
        <v>0</v>
      </c>
      <c r="F150" s="407">
        <v>0</v>
      </c>
      <c r="G150" s="409">
        <v>0</v>
      </c>
      <c r="H150" s="407">
        <v>0</v>
      </c>
      <c r="I150" s="409">
        <v>1254.3499999999999</v>
      </c>
      <c r="J150" s="407">
        <v>3273.90699</v>
      </c>
      <c r="K150" s="409">
        <v>0</v>
      </c>
      <c r="L150" s="407">
        <v>0</v>
      </c>
      <c r="M150" s="409">
        <v>0</v>
      </c>
      <c r="N150" s="197"/>
    </row>
    <row r="151" spans="1:14" ht="132.75" customHeight="1" thickBot="1">
      <c r="A151" s="18"/>
      <c r="B151" s="215" t="s">
        <v>159</v>
      </c>
      <c r="C151" s="181">
        <f t="shared" si="70"/>
        <v>163.69999999999999</v>
      </c>
      <c r="D151" s="195">
        <f t="shared" ref="D151:M153" si="71">D152</f>
        <v>0</v>
      </c>
      <c r="E151" s="184">
        <f t="shared" si="71"/>
        <v>0</v>
      </c>
      <c r="F151" s="195">
        <f t="shared" si="71"/>
        <v>0</v>
      </c>
      <c r="G151" s="183">
        <f t="shared" si="71"/>
        <v>0</v>
      </c>
      <c r="H151" s="184">
        <f t="shared" si="71"/>
        <v>0</v>
      </c>
      <c r="I151" s="191">
        <f t="shared" si="71"/>
        <v>12.5</v>
      </c>
      <c r="J151" s="195">
        <f t="shared" si="71"/>
        <v>151.19999999999999</v>
      </c>
      <c r="K151" s="184">
        <f t="shared" si="71"/>
        <v>0</v>
      </c>
      <c r="L151" s="195">
        <f t="shared" si="71"/>
        <v>0</v>
      </c>
      <c r="M151" s="184">
        <f t="shared" si="71"/>
        <v>0</v>
      </c>
      <c r="N151" s="197" t="str">
        <f>N135</f>
        <v>п. 2.2.4.1</v>
      </c>
    </row>
    <row r="152" spans="1:14" ht="17.25" customHeight="1" thickBot="1">
      <c r="A152" s="18"/>
      <c r="B152" s="185" t="s">
        <v>6</v>
      </c>
      <c r="C152" s="186">
        <f t="shared" si="70"/>
        <v>163.69999999999999</v>
      </c>
      <c r="D152" s="407">
        <v>0</v>
      </c>
      <c r="E152" s="409">
        <v>0</v>
      </c>
      <c r="F152" s="407">
        <v>0</v>
      </c>
      <c r="G152" s="408">
        <v>0</v>
      </c>
      <c r="H152" s="409">
        <v>0</v>
      </c>
      <c r="I152" s="410">
        <v>12.5</v>
      </c>
      <c r="J152" s="407">
        <v>151.19999999999999</v>
      </c>
      <c r="K152" s="409">
        <v>0</v>
      </c>
      <c r="L152" s="407">
        <v>0</v>
      </c>
      <c r="M152" s="409">
        <v>0</v>
      </c>
      <c r="N152" s="197"/>
    </row>
    <row r="153" spans="1:14" ht="101.25" customHeight="1" thickBot="1">
      <c r="A153" s="18"/>
      <c r="B153" s="212" t="s">
        <v>173</v>
      </c>
      <c r="C153" s="181">
        <f t="shared" si="70"/>
        <v>479.1</v>
      </c>
      <c r="D153" s="195">
        <f t="shared" si="71"/>
        <v>0</v>
      </c>
      <c r="E153" s="184">
        <f t="shared" si="71"/>
        <v>0</v>
      </c>
      <c r="F153" s="195">
        <f t="shared" si="71"/>
        <v>0</v>
      </c>
      <c r="G153" s="183">
        <f t="shared" si="71"/>
        <v>0</v>
      </c>
      <c r="H153" s="184">
        <f t="shared" si="71"/>
        <v>0</v>
      </c>
      <c r="I153" s="191">
        <f t="shared" si="71"/>
        <v>0</v>
      </c>
      <c r="J153" s="195">
        <f t="shared" si="71"/>
        <v>479.1</v>
      </c>
      <c r="K153" s="184">
        <f t="shared" si="71"/>
        <v>0</v>
      </c>
      <c r="L153" s="195">
        <f t="shared" si="71"/>
        <v>0</v>
      </c>
      <c r="M153" s="184">
        <f t="shared" si="71"/>
        <v>0</v>
      </c>
      <c r="N153" s="184"/>
    </row>
    <row r="154" spans="1:14" ht="17.25" customHeight="1" thickBot="1">
      <c r="A154" s="18"/>
      <c r="B154" s="331" t="s">
        <v>7</v>
      </c>
      <c r="C154" s="186">
        <f t="shared" si="70"/>
        <v>479.1</v>
      </c>
      <c r="D154" s="407">
        <v>0</v>
      </c>
      <c r="E154" s="409">
        <v>0</v>
      </c>
      <c r="F154" s="407">
        <v>0</v>
      </c>
      <c r="G154" s="408">
        <v>0</v>
      </c>
      <c r="H154" s="409">
        <v>0</v>
      </c>
      <c r="I154" s="410">
        <v>0</v>
      </c>
      <c r="J154" s="407">
        <v>479.1</v>
      </c>
      <c r="K154" s="472">
        <v>0</v>
      </c>
      <c r="L154" s="407">
        <v>0</v>
      </c>
      <c r="M154" s="409">
        <v>0</v>
      </c>
      <c r="N154" s="196"/>
    </row>
    <row r="155" spans="1:14" ht="36" customHeight="1" thickBot="1">
      <c r="A155" s="18"/>
      <c r="B155" s="212" t="s">
        <v>174</v>
      </c>
      <c r="C155" s="181">
        <f t="shared" si="70"/>
        <v>71.77028</v>
      </c>
      <c r="D155" s="474"/>
      <c r="E155" s="474"/>
      <c r="F155" s="474"/>
      <c r="G155" s="474"/>
      <c r="H155" s="474"/>
      <c r="I155" s="474"/>
      <c r="J155" s="473">
        <f>SUM(J156)</f>
        <v>71.77028</v>
      </c>
      <c r="K155" s="474"/>
      <c r="L155" s="473"/>
      <c r="M155" s="474"/>
      <c r="N155" s="191"/>
    </row>
    <row r="156" spans="1:14" ht="17.25" customHeight="1" thickBot="1">
      <c r="A156" s="18"/>
      <c r="B156" s="331" t="s">
        <v>8</v>
      </c>
      <c r="C156" s="186">
        <f t="shared" si="70"/>
        <v>71.77028</v>
      </c>
      <c r="D156" s="409"/>
      <c r="E156" s="409"/>
      <c r="F156" s="409"/>
      <c r="G156" s="409"/>
      <c r="H156" s="409"/>
      <c r="I156" s="409"/>
      <c r="J156" s="472">
        <v>71.77028</v>
      </c>
      <c r="K156" s="409"/>
      <c r="L156" s="407"/>
      <c r="M156" s="409"/>
      <c r="N156" s="197"/>
    </row>
    <row r="157" spans="1:14" s="3" customFormat="1" ht="16.5" thickBot="1">
      <c r="A157" s="18">
        <v>144</v>
      </c>
      <c r="B157" s="504" t="s">
        <v>14</v>
      </c>
      <c r="C157" s="504"/>
      <c r="D157" s="504"/>
      <c r="E157" s="504"/>
      <c r="F157" s="504"/>
      <c r="G157" s="504"/>
      <c r="H157" s="504"/>
      <c r="I157" s="504"/>
      <c r="J157" s="504"/>
      <c r="K157" s="504"/>
      <c r="L157" s="504"/>
      <c r="M157" s="504"/>
      <c r="N157" s="505"/>
    </row>
    <row r="158" spans="1:14" s="3" customFormat="1" ht="16.5" thickBot="1">
      <c r="A158" s="18">
        <v>145</v>
      </c>
      <c r="B158" s="216" t="s">
        <v>48</v>
      </c>
      <c r="C158" s="79">
        <f>SUM(D158:M158)</f>
        <v>355230.47123000002</v>
      </c>
      <c r="D158" s="80">
        <f>D159+D160+D161+D162</f>
        <v>32448.370220000004</v>
      </c>
      <c r="E158" s="81">
        <f t="shared" ref="E158:M158" si="72">E159+E160+E161+E162</f>
        <v>35145.108899999999</v>
      </c>
      <c r="F158" s="79">
        <f t="shared" si="72"/>
        <v>33309.739000000001</v>
      </c>
      <c r="G158" s="80">
        <f t="shared" si="72"/>
        <v>40049.339999999997</v>
      </c>
      <c r="H158" s="147">
        <f t="shared" si="72"/>
        <v>41619.599999999999</v>
      </c>
      <c r="I158" s="79">
        <f t="shared" si="72"/>
        <v>42841.008000000002</v>
      </c>
      <c r="J158" s="79">
        <f t="shared" si="72"/>
        <v>43390.062109999999</v>
      </c>
      <c r="K158" s="79">
        <f t="shared" si="72"/>
        <v>42451.824000000001</v>
      </c>
      <c r="L158" s="79">
        <f t="shared" si="72"/>
        <v>43975.419000000002</v>
      </c>
      <c r="M158" s="79">
        <f t="shared" si="72"/>
        <v>0</v>
      </c>
      <c r="N158" s="217"/>
    </row>
    <row r="159" spans="1:14" s="3" customFormat="1" ht="16.5" thickBot="1">
      <c r="A159" s="18">
        <v>146</v>
      </c>
      <c r="B159" s="83" t="s">
        <v>7</v>
      </c>
      <c r="C159" s="36">
        <f>SUM(D159:M159)</f>
        <v>0</v>
      </c>
      <c r="D159" s="64">
        <f t="shared" ref="D159:M159" si="73">D165+D183</f>
        <v>0</v>
      </c>
      <c r="E159" s="85">
        <f t="shared" si="73"/>
        <v>0</v>
      </c>
      <c r="F159" s="84">
        <f t="shared" si="73"/>
        <v>0</v>
      </c>
      <c r="G159" s="64">
        <f t="shared" si="73"/>
        <v>0</v>
      </c>
      <c r="H159" s="84">
        <f t="shared" si="73"/>
        <v>0</v>
      </c>
      <c r="I159" s="84">
        <f t="shared" si="73"/>
        <v>0</v>
      </c>
      <c r="J159" s="84">
        <f t="shared" si="73"/>
        <v>0</v>
      </c>
      <c r="K159" s="84">
        <f t="shared" si="73"/>
        <v>0</v>
      </c>
      <c r="L159" s="84">
        <f t="shared" si="73"/>
        <v>0</v>
      </c>
      <c r="M159" s="84">
        <f t="shared" si="73"/>
        <v>0</v>
      </c>
      <c r="N159" s="218"/>
    </row>
    <row r="160" spans="1:14" s="3" customFormat="1" ht="16.5" thickBot="1">
      <c r="A160" s="18">
        <v>147</v>
      </c>
      <c r="B160" s="88" t="s">
        <v>6</v>
      </c>
      <c r="C160" s="44">
        <f>SUM(D160:M160)</f>
        <v>102975.46935</v>
      </c>
      <c r="D160" s="89">
        <f t="shared" ref="D160:M161" si="74">D166+D184+D189</f>
        <v>7453.1</v>
      </c>
      <c r="E160" s="91">
        <f t="shared" si="74"/>
        <v>10246.804000000002</v>
      </c>
      <c r="F160" s="90">
        <f>F166+F184+F189</f>
        <v>9447.3989999999994</v>
      </c>
      <c r="G160" s="89">
        <f t="shared" si="74"/>
        <v>10344.299999999999</v>
      </c>
      <c r="H160" s="90">
        <f t="shared" si="74"/>
        <v>11039.499999999998</v>
      </c>
      <c r="I160" s="90">
        <f t="shared" si="74"/>
        <v>13674.657999999999</v>
      </c>
      <c r="J160" s="90">
        <f t="shared" si="74"/>
        <v>15073.408350000002</v>
      </c>
      <c r="K160" s="90">
        <f t="shared" si="74"/>
        <v>12596.3</v>
      </c>
      <c r="L160" s="90">
        <f t="shared" si="74"/>
        <v>13100</v>
      </c>
      <c r="M160" s="90">
        <f t="shared" si="74"/>
        <v>0</v>
      </c>
      <c r="N160" s="219"/>
    </row>
    <row r="161" spans="1:15" s="3" customFormat="1" ht="16.5" thickBot="1">
      <c r="A161" s="18">
        <v>148</v>
      </c>
      <c r="B161" s="94" t="s">
        <v>8</v>
      </c>
      <c r="C161" s="44">
        <f>SUM(D161:M161)</f>
        <v>252255.00188000003</v>
      </c>
      <c r="D161" s="89">
        <f t="shared" si="74"/>
        <v>24995.270220000002</v>
      </c>
      <c r="E161" s="91">
        <f>E167+E185+E190</f>
        <v>24898.304899999996</v>
      </c>
      <c r="F161" s="90">
        <f>F167+F185+F190</f>
        <v>23862.34</v>
      </c>
      <c r="G161" s="89">
        <f>G167+G185+G190</f>
        <v>29705.040000000001</v>
      </c>
      <c r="H161" s="90">
        <f t="shared" si="74"/>
        <v>30580.1</v>
      </c>
      <c r="I161" s="90">
        <f t="shared" si="74"/>
        <v>29166.35</v>
      </c>
      <c r="J161" s="90">
        <f t="shared" si="74"/>
        <v>28316.653760000001</v>
      </c>
      <c r="K161" s="90">
        <f t="shared" si="74"/>
        <v>29855.524000000001</v>
      </c>
      <c r="L161" s="90">
        <f t="shared" si="74"/>
        <v>30875.419000000002</v>
      </c>
      <c r="M161" s="90">
        <f t="shared" si="74"/>
        <v>0</v>
      </c>
      <c r="N161" s="219"/>
    </row>
    <row r="162" spans="1:15" s="3" customFormat="1" ht="16.5" thickBot="1">
      <c r="A162" s="18">
        <v>149</v>
      </c>
      <c r="B162" s="94" t="s">
        <v>51</v>
      </c>
      <c r="C162" s="98">
        <f>SUM(D162:J162)</f>
        <v>0</v>
      </c>
      <c r="D162" s="95">
        <f t="shared" ref="D162:M162" si="75">D168+D186</f>
        <v>0</v>
      </c>
      <c r="E162" s="102">
        <f t="shared" si="75"/>
        <v>0</v>
      </c>
      <c r="F162" s="101">
        <f t="shared" si="75"/>
        <v>0</v>
      </c>
      <c r="G162" s="105">
        <f t="shared" si="75"/>
        <v>0</v>
      </c>
      <c r="H162" s="101">
        <f t="shared" si="75"/>
        <v>0</v>
      </c>
      <c r="I162" s="101">
        <f t="shared" si="75"/>
        <v>0</v>
      </c>
      <c r="J162" s="101">
        <f t="shared" si="75"/>
        <v>0</v>
      </c>
      <c r="K162" s="101">
        <f t="shared" si="75"/>
        <v>0</v>
      </c>
      <c r="L162" s="101">
        <f t="shared" si="75"/>
        <v>0</v>
      </c>
      <c r="M162" s="101">
        <f t="shared" si="75"/>
        <v>0</v>
      </c>
      <c r="N162" s="220"/>
    </row>
    <row r="163" spans="1:15" s="4" customFormat="1" ht="16.5" thickBot="1">
      <c r="A163" s="18">
        <v>150</v>
      </c>
      <c r="B163" s="478" t="s">
        <v>56</v>
      </c>
      <c r="C163" s="479"/>
      <c r="D163" s="479"/>
      <c r="E163" s="479"/>
      <c r="F163" s="479"/>
      <c r="G163" s="479"/>
      <c r="H163" s="479"/>
      <c r="I163" s="479"/>
      <c r="J163" s="479"/>
      <c r="K163" s="479"/>
      <c r="L163" s="479"/>
      <c r="M163" s="479"/>
      <c r="N163" s="480"/>
      <c r="O163" s="5"/>
    </row>
    <row r="164" spans="1:15" s="4" customFormat="1" ht="32.25" thickBot="1">
      <c r="A164" s="18">
        <v>151</v>
      </c>
      <c r="B164" s="83" t="s">
        <v>57</v>
      </c>
      <c r="C164" s="460">
        <f t="shared" ref="C164:M164" si="76">C165+C166+C167+C168</f>
        <v>0</v>
      </c>
      <c r="D164" s="442">
        <f t="shared" si="76"/>
        <v>0</v>
      </c>
      <c r="E164" s="443">
        <f t="shared" si="76"/>
        <v>0</v>
      </c>
      <c r="F164" s="444">
        <f t="shared" si="76"/>
        <v>0</v>
      </c>
      <c r="G164" s="445">
        <f t="shared" si="76"/>
        <v>0</v>
      </c>
      <c r="H164" s="444">
        <f t="shared" si="76"/>
        <v>0</v>
      </c>
      <c r="I164" s="461">
        <f t="shared" si="76"/>
        <v>0</v>
      </c>
      <c r="J164" s="442">
        <f t="shared" si="76"/>
        <v>0</v>
      </c>
      <c r="K164" s="444">
        <f t="shared" si="76"/>
        <v>0</v>
      </c>
      <c r="L164" s="442">
        <f t="shared" si="76"/>
        <v>0</v>
      </c>
      <c r="M164" s="444">
        <f t="shared" si="76"/>
        <v>0</v>
      </c>
      <c r="N164" s="462"/>
      <c r="O164" s="5"/>
    </row>
    <row r="165" spans="1:15" s="4" customFormat="1" ht="16.5" thickBot="1">
      <c r="A165" s="18">
        <v>152</v>
      </c>
      <c r="B165" s="104" t="s">
        <v>7</v>
      </c>
      <c r="C165" s="463">
        <f>SUM(D165:J165)</f>
        <v>0</v>
      </c>
      <c r="D165" s="456">
        <f t="shared" ref="D165:M168" si="77">D171+D177</f>
        <v>0</v>
      </c>
      <c r="E165" s="464">
        <f t="shared" si="77"/>
        <v>0</v>
      </c>
      <c r="F165" s="457">
        <f t="shared" si="77"/>
        <v>0</v>
      </c>
      <c r="G165" s="456">
        <f t="shared" si="77"/>
        <v>0</v>
      </c>
      <c r="H165" s="457">
        <f t="shared" si="77"/>
        <v>0</v>
      </c>
      <c r="I165" s="465">
        <f t="shared" si="77"/>
        <v>0</v>
      </c>
      <c r="J165" s="456">
        <f t="shared" si="77"/>
        <v>0</v>
      </c>
      <c r="K165" s="457">
        <f t="shared" si="77"/>
        <v>0</v>
      </c>
      <c r="L165" s="456">
        <f t="shared" si="77"/>
        <v>0</v>
      </c>
      <c r="M165" s="457">
        <f t="shared" si="77"/>
        <v>0</v>
      </c>
      <c r="N165" s="466"/>
      <c r="O165" s="5"/>
    </row>
    <row r="166" spans="1:15" s="4" customFormat="1" ht="16.5" thickBot="1">
      <c r="A166" s="18">
        <v>153</v>
      </c>
      <c r="B166" s="88" t="s">
        <v>6</v>
      </c>
      <c r="C166" s="463">
        <f>SUM(D166:J166)</f>
        <v>0</v>
      </c>
      <c r="D166" s="456">
        <f t="shared" si="77"/>
        <v>0</v>
      </c>
      <c r="E166" s="464">
        <f t="shared" si="77"/>
        <v>0</v>
      </c>
      <c r="F166" s="457">
        <f t="shared" si="77"/>
        <v>0</v>
      </c>
      <c r="G166" s="456">
        <f t="shared" si="77"/>
        <v>0</v>
      </c>
      <c r="H166" s="457">
        <f t="shared" si="77"/>
        <v>0</v>
      </c>
      <c r="I166" s="465">
        <f t="shared" si="77"/>
        <v>0</v>
      </c>
      <c r="J166" s="456">
        <f t="shared" si="77"/>
        <v>0</v>
      </c>
      <c r="K166" s="457">
        <f t="shared" si="77"/>
        <v>0</v>
      </c>
      <c r="L166" s="456">
        <f t="shared" si="77"/>
        <v>0</v>
      </c>
      <c r="M166" s="457">
        <f t="shared" si="77"/>
        <v>0</v>
      </c>
      <c r="N166" s="466"/>
      <c r="O166" s="5"/>
    </row>
    <row r="167" spans="1:15" s="4" customFormat="1" ht="16.5" thickBot="1">
      <c r="A167" s="18">
        <v>154</v>
      </c>
      <c r="B167" s="94" t="s">
        <v>8</v>
      </c>
      <c r="C167" s="463">
        <f>SUM(D167:J167)</f>
        <v>0</v>
      </c>
      <c r="D167" s="456">
        <f t="shared" si="77"/>
        <v>0</v>
      </c>
      <c r="E167" s="464">
        <f t="shared" si="77"/>
        <v>0</v>
      </c>
      <c r="F167" s="457">
        <f t="shared" si="77"/>
        <v>0</v>
      </c>
      <c r="G167" s="456">
        <f t="shared" si="77"/>
        <v>0</v>
      </c>
      <c r="H167" s="457">
        <f t="shared" si="77"/>
        <v>0</v>
      </c>
      <c r="I167" s="465">
        <f t="shared" si="77"/>
        <v>0</v>
      </c>
      <c r="J167" s="456">
        <f t="shared" si="77"/>
        <v>0</v>
      </c>
      <c r="K167" s="457">
        <f t="shared" si="77"/>
        <v>0</v>
      </c>
      <c r="L167" s="456">
        <f t="shared" si="77"/>
        <v>0</v>
      </c>
      <c r="M167" s="457">
        <f t="shared" si="77"/>
        <v>0</v>
      </c>
      <c r="N167" s="466"/>
      <c r="O167" s="5"/>
    </row>
    <row r="168" spans="1:15" s="4" customFormat="1" ht="16.5" thickBot="1">
      <c r="A168" s="18">
        <v>155</v>
      </c>
      <c r="B168" s="94" t="s">
        <v>51</v>
      </c>
      <c r="C168" s="467">
        <f>SUM(D168:J168)</f>
        <v>0</v>
      </c>
      <c r="D168" s="458">
        <f t="shared" si="77"/>
        <v>0</v>
      </c>
      <c r="E168" s="468">
        <f t="shared" si="77"/>
        <v>0</v>
      </c>
      <c r="F168" s="459">
        <f t="shared" si="77"/>
        <v>0</v>
      </c>
      <c r="G168" s="469">
        <f t="shared" si="77"/>
        <v>0</v>
      </c>
      <c r="H168" s="459">
        <f t="shared" si="77"/>
        <v>0</v>
      </c>
      <c r="I168" s="470">
        <f t="shared" si="77"/>
        <v>0</v>
      </c>
      <c r="J168" s="458">
        <f t="shared" si="77"/>
        <v>0</v>
      </c>
      <c r="K168" s="459">
        <f t="shared" si="77"/>
        <v>0</v>
      </c>
      <c r="L168" s="458">
        <f t="shared" si="77"/>
        <v>0</v>
      </c>
      <c r="M168" s="459">
        <f t="shared" si="77"/>
        <v>0</v>
      </c>
      <c r="N168" s="471"/>
      <c r="O168" s="5"/>
    </row>
    <row r="169" spans="1:15" s="4" customFormat="1" ht="16.5" thickBot="1">
      <c r="A169" s="18">
        <v>156</v>
      </c>
      <c r="B169" s="478" t="s">
        <v>58</v>
      </c>
      <c r="C169" s="479"/>
      <c r="D169" s="479"/>
      <c r="E169" s="479"/>
      <c r="F169" s="479"/>
      <c r="G169" s="479"/>
      <c r="H169" s="479"/>
      <c r="I169" s="479"/>
      <c r="J169" s="479"/>
      <c r="K169" s="479"/>
      <c r="L169" s="479"/>
      <c r="M169" s="479"/>
      <c r="N169" s="480"/>
      <c r="O169" s="5"/>
    </row>
    <row r="170" spans="1:15" s="4" customFormat="1" ht="32.25" thickBot="1">
      <c r="A170" s="18">
        <v>157</v>
      </c>
      <c r="B170" s="224" t="s">
        <v>59</v>
      </c>
      <c r="C170" s="36">
        <f t="shared" ref="C170:M170" si="78">C171+C172+C173+C174</f>
        <v>0</v>
      </c>
      <c r="D170" s="106">
        <f t="shared" si="78"/>
        <v>0</v>
      </c>
      <c r="E170" s="108">
        <f t="shared" si="78"/>
        <v>0</v>
      </c>
      <c r="F170" s="106">
        <f t="shared" si="78"/>
        <v>0</v>
      </c>
      <c r="G170" s="107">
        <f t="shared" si="78"/>
        <v>0</v>
      </c>
      <c r="H170" s="108">
        <f t="shared" si="78"/>
        <v>0</v>
      </c>
      <c r="I170" s="228">
        <f t="shared" si="78"/>
        <v>0</v>
      </c>
      <c r="J170" s="106">
        <f t="shared" si="78"/>
        <v>0</v>
      </c>
      <c r="K170" s="108">
        <f t="shared" si="78"/>
        <v>0</v>
      </c>
      <c r="L170" s="106">
        <f t="shared" si="78"/>
        <v>0</v>
      </c>
      <c r="M170" s="108">
        <f t="shared" si="78"/>
        <v>0</v>
      </c>
      <c r="N170" s="152"/>
      <c r="O170" s="5"/>
    </row>
    <row r="171" spans="1:15" s="4" customFormat="1" ht="16.5" thickBot="1">
      <c r="A171" s="18">
        <v>158</v>
      </c>
      <c r="B171" s="225" t="s">
        <v>7</v>
      </c>
      <c r="C171" s="44">
        <f>SUM(D171:J171)</f>
        <v>0</v>
      </c>
      <c r="D171" s="111">
        <v>0</v>
      </c>
      <c r="E171" s="113">
        <v>0</v>
      </c>
      <c r="F171" s="111">
        <v>0</v>
      </c>
      <c r="G171" s="112">
        <v>0</v>
      </c>
      <c r="H171" s="113">
        <v>0</v>
      </c>
      <c r="I171" s="230">
        <v>0</v>
      </c>
      <c r="J171" s="111">
        <v>0</v>
      </c>
      <c r="K171" s="113">
        <v>0</v>
      </c>
      <c r="L171" s="111">
        <v>0</v>
      </c>
      <c r="M171" s="113">
        <v>0</v>
      </c>
      <c r="N171" s="93"/>
      <c r="O171" s="5"/>
    </row>
    <row r="172" spans="1:15" s="4" customFormat="1" ht="16.5" thickBot="1">
      <c r="A172" s="18">
        <v>159</v>
      </c>
      <c r="B172" s="226" t="s">
        <v>6</v>
      </c>
      <c r="C172" s="44">
        <f>SUM(D172:J172)</f>
        <v>0</v>
      </c>
      <c r="D172" s="111">
        <v>0</v>
      </c>
      <c r="E172" s="113">
        <v>0</v>
      </c>
      <c r="F172" s="111">
        <v>0</v>
      </c>
      <c r="G172" s="112">
        <v>0</v>
      </c>
      <c r="H172" s="113">
        <v>0</v>
      </c>
      <c r="I172" s="230">
        <v>0</v>
      </c>
      <c r="J172" s="111">
        <v>0</v>
      </c>
      <c r="K172" s="113">
        <v>0</v>
      </c>
      <c r="L172" s="111">
        <v>0</v>
      </c>
      <c r="M172" s="113">
        <v>0</v>
      </c>
      <c r="N172" s="93"/>
      <c r="O172" s="5"/>
    </row>
    <row r="173" spans="1:15" s="4" customFormat="1" ht="16.5" thickBot="1">
      <c r="A173" s="18">
        <v>160</v>
      </c>
      <c r="B173" s="227" t="s">
        <v>8</v>
      </c>
      <c r="C173" s="44">
        <f>SUM(D173:J173)</f>
        <v>0</v>
      </c>
      <c r="D173" s="111">
        <v>0</v>
      </c>
      <c r="E173" s="113">
        <v>0</v>
      </c>
      <c r="F173" s="111">
        <v>0</v>
      </c>
      <c r="G173" s="112">
        <v>0</v>
      </c>
      <c r="H173" s="113">
        <v>0</v>
      </c>
      <c r="I173" s="230">
        <v>0</v>
      </c>
      <c r="J173" s="111">
        <v>0</v>
      </c>
      <c r="K173" s="113">
        <v>0</v>
      </c>
      <c r="L173" s="111">
        <v>0</v>
      </c>
      <c r="M173" s="113">
        <v>0</v>
      </c>
      <c r="N173" s="93"/>
      <c r="O173" s="5"/>
    </row>
    <row r="174" spans="1:15" s="4" customFormat="1" ht="16.5" thickBot="1">
      <c r="A174" s="18">
        <v>161</v>
      </c>
      <c r="B174" s="227" t="s">
        <v>51</v>
      </c>
      <c r="C174" s="98">
        <f>SUM(D174:J174)</f>
        <v>0</v>
      </c>
      <c r="D174" s="115">
        <v>0</v>
      </c>
      <c r="E174" s="117">
        <v>0</v>
      </c>
      <c r="F174" s="115">
        <v>0</v>
      </c>
      <c r="G174" s="116">
        <v>0</v>
      </c>
      <c r="H174" s="117">
        <v>0</v>
      </c>
      <c r="I174" s="232">
        <v>0</v>
      </c>
      <c r="J174" s="115">
        <v>0</v>
      </c>
      <c r="K174" s="117">
        <v>0</v>
      </c>
      <c r="L174" s="115">
        <v>0</v>
      </c>
      <c r="M174" s="117">
        <v>0</v>
      </c>
      <c r="N174" s="155"/>
      <c r="O174" s="5"/>
    </row>
    <row r="175" spans="1:15" s="4" customFormat="1" ht="16.5" thickBot="1">
      <c r="A175" s="18">
        <v>162</v>
      </c>
      <c r="B175" s="478" t="s">
        <v>60</v>
      </c>
      <c r="C175" s="479"/>
      <c r="D175" s="479"/>
      <c r="E175" s="479"/>
      <c r="F175" s="479"/>
      <c r="G175" s="479"/>
      <c r="H175" s="479"/>
      <c r="I175" s="479"/>
      <c r="J175" s="479"/>
      <c r="K175" s="479"/>
      <c r="L175" s="479"/>
      <c r="M175" s="479"/>
      <c r="N175" s="480"/>
      <c r="O175" s="5"/>
    </row>
    <row r="176" spans="1:15" s="4" customFormat="1" ht="20.25" customHeight="1" thickBot="1">
      <c r="A176" s="18">
        <v>163</v>
      </c>
      <c r="B176" s="224" t="s">
        <v>74</v>
      </c>
      <c r="C176" s="36">
        <f t="shared" ref="C176:M176" si="79">C177+C178+C179+C180</f>
        <v>0</v>
      </c>
      <c r="D176" s="106">
        <f t="shared" si="79"/>
        <v>0</v>
      </c>
      <c r="E176" s="107">
        <f t="shared" si="79"/>
        <v>0</v>
      </c>
      <c r="F176" s="108">
        <f t="shared" si="79"/>
        <v>0</v>
      </c>
      <c r="G176" s="228">
        <f t="shared" si="79"/>
        <v>0</v>
      </c>
      <c r="H176" s="121">
        <f t="shared" si="79"/>
        <v>0</v>
      </c>
      <c r="I176" s="106">
        <f t="shared" si="79"/>
        <v>0</v>
      </c>
      <c r="J176" s="108">
        <f t="shared" si="79"/>
        <v>0</v>
      </c>
      <c r="K176" s="108">
        <f t="shared" si="79"/>
        <v>0</v>
      </c>
      <c r="L176" s="108">
        <f t="shared" si="79"/>
        <v>0</v>
      </c>
      <c r="M176" s="108">
        <f t="shared" si="79"/>
        <v>0</v>
      </c>
      <c r="N176" s="229"/>
      <c r="O176" s="5"/>
    </row>
    <row r="177" spans="1:15" s="4" customFormat="1" ht="16.5" thickBot="1">
      <c r="A177" s="18">
        <v>164</v>
      </c>
      <c r="B177" s="225" t="s">
        <v>7</v>
      </c>
      <c r="C177" s="44">
        <f>SUM(D177:J177)</f>
        <v>0</v>
      </c>
      <c r="D177" s="111">
        <v>0</v>
      </c>
      <c r="E177" s="112">
        <v>0</v>
      </c>
      <c r="F177" s="113">
        <v>0</v>
      </c>
      <c r="G177" s="230">
        <v>0</v>
      </c>
      <c r="H177" s="113">
        <v>0</v>
      </c>
      <c r="I177" s="111">
        <v>0</v>
      </c>
      <c r="J177" s="113">
        <v>0</v>
      </c>
      <c r="K177" s="113">
        <v>0</v>
      </c>
      <c r="L177" s="113">
        <v>0</v>
      </c>
      <c r="M177" s="113">
        <v>0</v>
      </c>
      <c r="N177" s="231"/>
      <c r="O177" s="5"/>
    </row>
    <row r="178" spans="1:15" s="4" customFormat="1" ht="16.5" thickBot="1">
      <c r="A178" s="18">
        <v>165</v>
      </c>
      <c r="B178" s="226" t="s">
        <v>6</v>
      </c>
      <c r="C178" s="44">
        <f>SUM(D178:J178)</f>
        <v>0</v>
      </c>
      <c r="D178" s="111">
        <v>0</v>
      </c>
      <c r="E178" s="112">
        <v>0</v>
      </c>
      <c r="F178" s="113">
        <v>0</v>
      </c>
      <c r="G178" s="230">
        <v>0</v>
      </c>
      <c r="H178" s="113">
        <v>0</v>
      </c>
      <c r="I178" s="111">
        <v>0</v>
      </c>
      <c r="J178" s="113">
        <v>0</v>
      </c>
      <c r="K178" s="113">
        <v>0</v>
      </c>
      <c r="L178" s="113">
        <v>0</v>
      </c>
      <c r="M178" s="113">
        <v>0</v>
      </c>
      <c r="N178" s="231"/>
      <c r="O178" s="5"/>
    </row>
    <row r="179" spans="1:15" s="4" customFormat="1" ht="16.5" thickBot="1">
      <c r="A179" s="18">
        <v>166</v>
      </c>
      <c r="B179" s="227" t="s">
        <v>8</v>
      </c>
      <c r="C179" s="44">
        <f>SUM(D179:J179)</f>
        <v>0</v>
      </c>
      <c r="D179" s="111">
        <v>0</v>
      </c>
      <c r="E179" s="112">
        <v>0</v>
      </c>
      <c r="F179" s="113">
        <v>0</v>
      </c>
      <c r="G179" s="230">
        <v>0</v>
      </c>
      <c r="H179" s="113">
        <v>0</v>
      </c>
      <c r="I179" s="111">
        <v>0</v>
      </c>
      <c r="J179" s="113">
        <v>0</v>
      </c>
      <c r="K179" s="113">
        <v>0</v>
      </c>
      <c r="L179" s="113">
        <v>0</v>
      </c>
      <c r="M179" s="113">
        <v>0</v>
      </c>
      <c r="N179" s="231"/>
      <c r="O179" s="5"/>
    </row>
    <row r="180" spans="1:15" s="4" customFormat="1" ht="16.5" thickBot="1">
      <c r="A180" s="18">
        <v>167</v>
      </c>
      <c r="B180" s="227" t="s">
        <v>51</v>
      </c>
      <c r="C180" s="98">
        <f>SUM(D180:J180)</f>
        <v>0</v>
      </c>
      <c r="D180" s="115">
        <v>0</v>
      </c>
      <c r="E180" s="116">
        <v>0</v>
      </c>
      <c r="F180" s="117">
        <v>0</v>
      </c>
      <c r="G180" s="232">
        <v>0</v>
      </c>
      <c r="H180" s="170">
        <v>0</v>
      </c>
      <c r="I180" s="115">
        <v>0</v>
      </c>
      <c r="J180" s="117">
        <v>0</v>
      </c>
      <c r="K180" s="117">
        <v>0</v>
      </c>
      <c r="L180" s="117">
        <v>0</v>
      </c>
      <c r="M180" s="117">
        <v>0</v>
      </c>
      <c r="N180" s="233"/>
      <c r="O180" s="5"/>
    </row>
    <row r="181" spans="1:15" s="4" customFormat="1" ht="16.5" thickBot="1">
      <c r="A181" s="18">
        <v>168</v>
      </c>
      <c r="B181" s="478" t="s">
        <v>61</v>
      </c>
      <c r="C181" s="479"/>
      <c r="D181" s="479"/>
      <c r="E181" s="479"/>
      <c r="F181" s="479"/>
      <c r="G181" s="479"/>
      <c r="H181" s="479"/>
      <c r="I181" s="479"/>
      <c r="J181" s="479"/>
      <c r="K181" s="479"/>
      <c r="L181" s="479"/>
      <c r="M181" s="479"/>
      <c r="N181" s="480"/>
      <c r="O181" s="5"/>
    </row>
    <row r="182" spans="1:15" s="4" customFormat="1" ht="48" thickBot="1">
      <c r="A182" s="18">
        <v>169</v>
      </c>
      <c r="B182" s="224" t="s">
        <v>62</v>
      </c>
      <c r="C182" s="151">
        <f t="shared" ref="C182:M182" si="80">C183+C184+C185+C186</f>
        <v>0</v>
      </c>
      <c r="D182" s="108">
        <f t="shared" si="80"/>
        <v>0</v>
      </c>
      <c r="E182" s="106">
        <f t="shared" si="80"/>
        <v>0</v>
      </c>
      <c r="F182" s="107">
        <f t="shared" si="80"/>
        <v>0</v>
      </c>
      <c r="G182" s="108">
        <f t="shared" si="80"/>
        <v>0</v>
      </c>
      <c r="H182" s="108">
        <f t="shared" si="80"/>
        <v>0</v>
      </c>
      <c r="I182" s="106">
        <f t="shared" si="80"/>
        <v>0</v>
      </c>
      <c r="J182" s="108">
        <f t="shared" si="80"/>
        <v>0</v>
      </c>
      <c r="K182" s="108">
        <f t="shared" si="80"/>
        <v>0</v>
      </c>
      <c r="L182" s="108">
        <f t="shared" si="80"/>
        <v>0</v>
      </c>
      <c r="M182" s="108">
        <f t="shared" si="80"/>
        <v>0</v>
      </c>
      <c r="N182" s="229"/>
      <c r="O182" s="5"/>
    </row>
    <row r="183" spans="1:15" s="4" customFormat="1" ht="16.5" thickBot="1">
      <c r="A183" s="18">
        <v>170</v>
      </c>
      <c r="B183" s="225" t="s">
        <v>7</v>
      </c>
      <c r="C183" s="153">
        <f>SUM(D183:J183)</f>
        <v>0</v>
      </c>
      <c r="D183" s="113">
        <v>0</v>
      </c>
      <c r="E183" s="111">
        <v>0</v>
      </c>
      <c r="F183" s="112">
        <v>0</v>
      </c>
      <c r="G183" s="113">
        <v>0</v>
      </c>
      <c r="H183" s="113">
        <v>0</v>
      </c>
      <c r="I183" s="111">
        <v>0</v>
      </c>
      <c r="J183" s="113">
        <v>0</v>
      </c>
      <c r="K183" s="113">
        <v>0</v>
      </c>
      <c r="L183" s="113">
        <v>0</v>
      </c>
      <c r="M183" s="113">
        <v>0</v>
      </c>
      <c r="N183" s="231"/>
      <c r="O183" s="5"/>
    </row>
    <row r="184" spans="1:15" s="4" customFormat="1" ht="16.5" thickBot="1">
      <c r="A184" s="18">
        <v>171</v>
      </c>
      <c r="B184" s="226" t="s">
        <v>6</v>
      </c>
      <c r="C184" s="153">
        <f>SUM(D184:J184)</f>
        <v>0</v>
      </c>
      <c r="D184" s="113">
        <v>0</v>
      </c>
      <c r="E184" s="111">
        <v>0</v>
      </c>
      <c r="F184" s="112">
        <v>0</v>
      </c>
      <c r="G184" s="113">
        <v>0</v>
      </c>
      <c r="H184" s="113">
        <v>0</v>
      </c>
      <c r="I184" s="111">
        <v>0</v>
      </c>
      <c r="J184" s="113">
        <v>0</v>
      </c>
      <c r="K184" s="113">
        <v>0</v>
      </c>
      <c r="L184" s="113">
        <v>0</v>
      </c>
      <c r="M184" s="113">
        <v>0</v>
      </c>
      <c r="N184" s="231"/>
      <c r="O184" s="5"/>
    </row>
    <row r="185" spans="1:15" s="4" customFormat="1" ht="16.5" thickBot="1">
      <c r="A185" s="18">
        <v>172</v>
      </c>
      <c r="B185" s="226" t="s">
        <v>8</v>
      </c>
      <c r="C185" s="153">
        <f>SUM(D185:J185)</f>
        <v>0</v>
      </c>
      <c r="D185" s="113">
        <v>0</v>
      </c>
      <c r="E185" s="111">
        <v>0</v>
      </c>
      <c r="F185" s="112">
        <v>0</v>
      </c>
      <c r="G185" s="113">
        <v>0</v>
      </c>
      <c r="H185" s="113">
        <v>0</v>
      </c>
      <c r="I185" s="111">
        <v>0</v>
      </c>
      <c r="J185" s="113">
        <v>0</v>
      </c>
      <c r="K185" s="113">
        <v>0</v>
      </c>
      <c r="L185" s="113">
        <v>0</v>
      </c>
      <c r="M185" s="113">
        <v>0</v>
      </c>
      <c r="N185" s="231"/>
      <c r="O185" s="5"/>
    </row>
    <row r="186" spans="1:15" s="4" customFormat="1" ht="16.5" thickBot="1">
      <c r="A186" s="18">
        <v>173</v>
      </c>
      <c r="B186" s="234" t="s">
        <v>51</v>
      </c>
      <c r="C186" s="154">
        <f>SUM(D186:J186)</f>
        <v>0</v>
      </c>
      <c r="D186" s="117">
        <v>0</v>
      </c>
      <c r="E186" s="115">
        <v>0</v>
      </c>
      <c r="F186" s="116">
        <v>0</v>
      </c>
      <c r="G186" s="117">
        <v>0</v>
      </c>
      <c r="H186" s="117">
        <v>0</v>
      </c>
      <c r="I186" s="115">
        <v>0</v>
      </c>
      <c r="J186" s="117">
        <v>0</v>
      </c>
      <c r="K186" s="117">
        <v>0</v>
      </c>
      <c r="L186" s="117">
        <v>0</v>
      </c>
      <c r="M186" s="117">
        <v>0</v>
      </c>
      <c r="N186" s="233"/>
      <c r="O186" s="5"/>
    </row>
    <row r="187" spans="1:15" s="3" customFormat="1" ht="16.5" thickBot="1">
      <c r="A187" s="18">
        <v>174</v>
      </c>
      <c r="B187" s="478" t="s">
        <v>63</v>
      </c>
      <c r="C187" s="478"/>
      <c r="D187" s="478"/>
      <c r="E187" s="478"/>
      <c r="F187" s="478"/>
      <c r="G187" s="478"/>
      <c r="H187" s="478"/>
      <c r="I187" s="478"/>
      <c r="J187" s="478"/>
      <c r="K187" s="478"/>
      <c r="L187" s="478"/>
      <c r="M187" s="478"/>
      <c r="N187" s="494"/>
    </row>
    <row r="188" spans="1:15" s="3" customFormat="1" ht="32.25" thickBot="1">
      <c r="A188" s="18">
        <v>175</v>
      </c>
      <c r="B188" s="235" t="s">
        <v>47</v>
      </c>
      <c r="C188" s="156">
        <f>SUM(D188:M188)</f>
        <v>355230.47123000002</v>
      </c>
      <c r="D188" s="66">
        <f t="shared" ref="D188:M188" si="81">D189+D190</f>
        <v>32448.370220000004</v>
      </c>
      <c r="E188" s="67">
        <f t="shared" si="81"/>
        <v>35145.108899999999</v>
      </c>
      <c r="F188" s="66">
        <f t="shared" si="81"/>
        <v>33309.739000000001</v>
      </c>
      <c r="G188" s="66">
        <f t="shared" si="81"/>
        <v>40049.339999999997</v>
      </c>
      <c r="H188" s="66">
        <f t="shared" si="81"/>
        <v>41619.599999999999</v>
      </c>
      <c r="I188" s="66">
        <f t="shared" si="81"/>
        <v>42841.008000000002</v>
      </c>
      <c r="J188" s="66">
        <f t="shared" si="81"/>
        <v>43390.062109999999</v>
      </c>
      <c r="K188" s="66">
        <f t="shared" si="81"/>
        <v>42451.824000000001</v>
      </c>
      <c r="L188" s="66">
        <f t="shared" si="81"/>
        <v>43975.419000000002</v>
      </c>
      <c r="M188" s="66">
        <f t="shared" si="81"/>
        <v>0</v>
      </c>
      <c r="N188" s="236"/>
    </row>
    <row r="189" spans="1:15" s="3" customFormat="1" ht="16.5" thickBot="1">
      <c r="A189" s="18">
        <v>176</v>
      </c>
      <c r="B189" s="237" t="s">
        <v>6</v>
      </c>
      <c r="C189" s="157">
        <f>SUM(D189:M189)</f>
        <v>102975.46935</v>
      </c>
      <c r="D189" s="90">
        <f>D192+D197+D199+D202+D204+D207+D210</f>
        <v>7453.1</v>
      </c>
      <c r="E189" s="91">
        <f>E192+E197+E199+E202+E204+E207+E210</f>
        <v>10246.804000000002</v>
      </c>
      <c r="F189" s="90">
        <f>F192+F197+F199+F202+F204+F207+F210</f>
        <v>9447.3989999999994</v>
      </c>
      <c r="G189" s="90">
        <f>G192+G197+G199+G202+G204+G207+G210</f>
        <v>10344.299999999999</v>
      </c>
      <c r="H189" s="90">
        <f>H192+H197+H199+H202+H204+H207+H210+H212</f>
        <v>11039.499999999998</v>
      </c>
      <c r="I189" s="90">
        <f>I192+I197+I199+I202+I204+I207+I210+I212+I213+I217</f>
        <v>13674.657999999999</v>
      </c>
      <c r="J189" s="90">
        <f>J192+J197+J199+J202+J204+J207+J210+J212+J214+J217</f>
        <v>15073.408350000002</v>
      </c>
      <c r="K189" s="90">
        <f>K192+K197+K199+K202+K204+K207+K210+K212</f>
        <v>12596.3</v>
      </c>
      <c r="L189" s="90">
        <f>L192+L197+L199+L202+L204+L207+L210+L212</f>
        <v>13100</v>
      </c>
      <c r="M189" s="90">
        <f>M192+M197+M199+M202+M204+M207+M210+M212</f>
        <v>0</v>
      </c>
      <c r="N189" s="231"/>
    </row>
    <row r="190" spans="1:15" s="3" customFormat="1" ht="16.5" thickBot="1">
      <c r="A190" s="18">
        <v>177</v>
      </c>
      <c r="B190" s="238" t="s">
        <v>8</v>
      </c>
      <c r="C190" s="149">
        <f>SUM(D190:M190)</f>
        <v>252255.00188000003</v>
      </c>
      <c r="D190" s="101">
        <f t="shared" ref="D190:M190" si="82">D193+D195+D200+D205+D208</f>
        <v>24995.270220000002</v>
      </c>
      <c r="E190" s="105">
        <f t="shared" si="82"/>
        <v>24898.304899999996</v>
      </c>
      <c r="F190" s="101">
        <f t="shared" si="82"/>
        <v>23862.34</v>
      </c>
      <c r="G190" s="101">
        <f t="shared" si="82"/>
        <v>29705.040000000001</v>
      </c>
      <c r="H190" s="101">
        <f t="shared" si="82"/>
        <v>30580.1</v>
      </c>
      <c r="I190" s="101">
        <f t="shared" si="82"/>
        <v>29166.35</v>
      </c>
      <c r="J190" s="101">
        <f t="shared" si="82"/>
        <v>28316.653760000001</v>
      </c>
      <c r="K190" s="101">
        <f t="shared" si="82"/>
        <v>29855.524000000001</v>
      </c>
      <c r="L190" s="101">
        <f t="shared" si="82"/>
        <v>30875.419000000002</v>
      </c>
      <c r="M190" s="101">
        <f t="shared" si="82"/>
        <v>0</v>
      </c>
      <c r="N190" s="239"/>
    </row>
    <row r="191" spans="1:15" s="3" customFormat="1" ht="72" customHeight="1" thickBot="1">
      <c r="A191" s="18">
        <v>178</v>
      </c>
      <c r="B191" s="240" t="s">
        <v>15</v>
      </c>
      <c r="C191" s="134">
        <f t="shared" ref="C191:C203" si="83">SUM(D191:M191)</f>
        <v>179214.26668</v>
      </c>
      <c r="D191" s="134">
        <f t="shared" ref="D191:M191" si="84">D192+D193</f>
        <v>19785.303520000001</v>
      </c>
      <c r="E191" s="80">
        <f t="shared" si="84"/>
        <v>20482.75</v>
      </c>
      <c r="F191" s="79">
        <f t="shared" si="84"/>
        <v>22335.77</v>
      </c>
      <c r="G191" s="134">
        <f t="shared" si="84"/>
        <v>23370.03</v>
      </c>
      <c r="H191" s="134">
        <f t="shared" si="84"/>
        <v>23732.53</v>
      </c>
      <c r="I191" s="134">
        <f t="shared" si="84"/>
        <v>21248.67</v>
      </c>
      <c r="J191" s="134">
        <f t="shared" si="84"/>
        <v>15663.553160000001</v>
      </c>
      <c r="K191" s="134">
        <f t="shared" si="84"/>
        <v>15954.343000000001</v>
      </c>
      <c r="L191" s="134">
        <f t="shared" si="84"/>
        <v>16641.316999999999</v>
      </c>
      <c r="M191" s="134">
        <f t="shared" si="84"/>
        <v>0</v>
      </c>
      <c r="N191" s="241" t="s">
        <v>135</v>
      </c>
    </row>
    <row r="192" spans="1:15" s="3" customFormat="1" ht="16.5" customHeight="1" thickBot="1">
      <c r="A192" s="18">
        <v>179</v>
      </c>
      <c r="B192" s="242" t="s">
        <v>6</v>
      </c>
      <c r="C192" s="243">
        <f t="shared" si="83"/>
        <v>541.20000000000005</v>
      </c>
      <c r="D192" s="121">
        <v>0</v>
      </c>
      <c r="E192" s="106">
        <v>541.20000000000005</v>
      </c>
      <c r="F192" s="121">
        <v>0</v>
      </c>
      <c r="G192" s="121">
        <v>0</v>
      </c>
      <c r="H192" s="121">
        <v>0</v>
      </c>
      <c r="I192" s="106">
        <v>0</v>
      </c>
      <c r="J192" s="121">
        <v>0</v>
      </c>
      <c r="K192" s="244">
        <v>0</v>
      </c>
      <c r="L192" s="244">
        <v>0</v>
      </c>
      <c r="M192" s="244">
        <v>0</v>
      </c>
      <c r="N192" s="245"/>
    </row>
    <row r="193" spans="1:14" s="3" customFormat="1" ht="19.5" thickBot="1">
      <c r="A193" s="18">
        <v>180</v>
      </c>
      <c r="B193" s="211" t="s">
        <v>8</v>
      </c>
      <c r="C193" s="246">
        <f t="shared" si="83"/>
        <v>178673.06668000002</v>
      </c>
      <c r="D193" s="396">
        <v>19785.303520000001</v>
      </c>
      <c r="E193" s="394">
        <v>19941.55</v>
      </c>
      <c r="F193" s="396">
        <v>22335.77</v>
      </c>
      <c r="G193" s="396">
        <v>23370.03</v>
      </c>
      <c r="H193" s="396">
        <v>23732.53</v>
      </c>
      <c r="I193" s="394">
        <v>21248.67</v>
      </c>
      <c r="J193" s="396">
        <f>15074.467+46.64436+542.4418</f>
        <v>15663.553160000001</v>
      </c>
      <c r="K193" s="413">
        <v>15954.343000000001</v>
      </c>
      <c r="L193" s="413">
        <v>16641.316999999999</v>
      </c>
      <c r="M193" s="413">
        <v>0</v>
      </c>
      <c r="N193" s="248"/>
    </row>
    <row r="194" spans="1:14" s="3" customFormat="1" ht="31.5" customHeight="1" thickBot="1">
      <c r="A194" s="18">
        <v>181</v>
      </c>
      <c r="B194" s="240" t="s">
        <v>16</v>
      </c>
      <c r="C194" s="134">
        <f t="shared" si="83"/>
        <v>29741.184600000001</v>
      </c>
      <c r="D194" s="134">
        <f t="shared" ref="D194:M194" si="85">D195</f>
        <v>4797.7727000000004</v>
      </c>
      <c r="E194" s="80">
        <f t="shared" si="85"/>
        <v>4020.8708999999999</v>
      </c>
      <c r="F194" s="79">
        <f t="shared" si="85"/>
        <v>1258.47</v>
      </c>
      <c r="G194" s="134">
        <f t="shared" si="85"/>
        <v>2999.95</v>
      </c>
      <c r="H194" s="134">
        <f t="shared" si="85"/>
        <v>3017</v>
      </c>
      <c r="I194" s="134">
        <f t="shared" si="85"/>
        <v>3000</v>
      </c>
      <c r="J194" s="134">
        <f t="shared" si="85"/>
        <v>3100</v>
      </c>
      <c r="K194" s="134">
        <f t="shared" si="85"/>
        <v>3758.739</v>
      </c>
      <c r="L194" s="134">
        <f t="shared" si="85"/>
        <v>3788.3820000000001</v>
      </c>
      <c r="M194" s="134">
        <f t="shared" si="85"/>
        <v>0</v>
      </c>
      <c r="N194" s="79" t="s">
        <v>36</v>
      </c>
    </row>
    <row r="195" spans="1:14" s="3" customFormat="1" ht="19.5" thickBot="1">
      <c r="A195" s="18">
        <v>182</v>
      </c>
      <c r="B195" s="249" t="s">
        <v>8</v>
      </c>
      <c r="C195" s="250">
        <f t="shared" si="83"/>
        <v>29741.184600000001</v>
      </c>
      <c r="D195" s="389">
        <v>4797.7727000000004</v>
      </c>
      <c r="E195" s="390">
        <v>4020.8708999999999</v>
      </c>
      <c r="F195" s="389">
        <v>1258.47</v>
      </c>
      <c r="G195" s="389">
        <v>2999.95</v>
      </c>
      <c r="H195" s="389">
        <v>3017</v>
      </c>
      <c r="I195" s="390">
        <v>3000</v>
      </c>
      <c r="J195" s="414">
        <v>3100</v>
      </c>
      <c r="K195" s="415">
        <v>3758.739</v>
      </c>
      <c r="L195" s="415">
        <v>3788.3820000000001</v>
      </c>
      <c r="M195" s="415">
        <v>0</v>
      </c>
      <c r="N195" s="197"/>
    </row>
    <row r="196" spans="1:14" s="3" customFormat="1" ht="32.25" thickBot="1">
      <c r="A196" s="18">
        <v>183</v>
      </c>
      <c r="B196" s="252" t="s">
        <v>17</v>
      </c>
      <c r="C196" s="134">
        <f t="shared" si="83"/>
        <v>86478.499000000011</v>
      </c>
      <c r="D196" s="134">
        <f t="shared" ref="D196:M196" si="86">D197</f>
        <v>7453.1</v>
      </c>
      <c r="E196" s="80">
        <f t="shared" si="86"/>
        <v>8150.4</v>
      </c>
      <c r="F196" s="79">
        <f t="shared" si="86"/>
        <v>8178.299</v>
      </c>
      <c r="G196" s="134">
        <f t="shared" si="86"/>
        <v>9120.4</v>
      </c>
      <c r="H196" s="134">
        <f t="shared" si="86"/>
        <v>9716.2999999999993</v>
      </c>
      <c r="I196" s="134">
        <f t="shared" si="86"/>
        <v>10074.799999999999</v>
      </c>
      <c r="J196" s="134">
        <f t="shared" si="86"/>
        <v>10823.1</v>
      </c>
      <c r="K196" s="134">
        <f t="shared" si="86"/>
        <v>11256</v>
      </c>
      <c r="L196" s="134">
        <f t="shared" si="86"/>
        <v>11706.1</v>
      </c>
      <c r="M196" s="134">
        <f t="shared" si="86"/>
        <v>0</v>
      </c>
      <c r="N196" s="79" t="s">
        <v>36</v>
      </c>
    </row>
    <row r="197" spans="1:14" s="3" customFormat="1" ht="19.5" thickBot="1">
      <c r="A197" s="18">
        <v>184</v>
      </c>
      <c r="B197" s="253" t="s">
        <v>6</v>
      </c>
      <c r="C197" s="254">
        <f t="shared" si="83"/>
        <v>86478.499000000011</v>
      </c>
      <c r="D197" s="385">
        <v>7453.1</v>
      </c>
      <c r="E197" s="384">
        <v>8150.4</v>
      </c>
      <c r="F197" s="385">
        <f>1709.585+6468.714</f>
        <v>8178.299</v>
      </c>
      <c r="G197" s="385">
        <f>9120.5-0.1</f>
        <v>9120.4</v>
      </c>
      <c r="H197" s="385">
        <v>9716.2999999999993</v>
      </c>
      <c r="I197" s="384">
        <v>10074.799999999999</v>
      </c>
      <c r="J197" s="385">
        <v>10823.1</v>
      </c>
      <c r="K197" s="416">
        <v>11256</v>
      </c>
      <c r="L197" s="416">
        <v>11706.1</v>
      </c>
      <c r="M197" s="416">
        <v>0</v>
      </c>
      <c r="N197" s="200"/>
    </row>
    <row r="198" spans="1:14" s="3" customFormat="1" ht="95.25" thickBot="1">
      <c r="A198" s="18">
        <v>185</v>
      </c>
      <c r="B198" s="252" t="s">
        <v>76</v>
      </c>
      <c r="C198" s="134">
        <f t="shared" si="83"/>
        <v>984.79600000000005</v>
      </c>
      <c r="D198" s="134">
        <f t="shared" ref="D198:M198" si="87">D199+D200</f>
        <v>412.19400000000002</v>
      </c>
      <c r="E198" s="80">
        <f t="shared" si="87"/>
        <v>572.60199999999998</v>
      </c>
      <c r="F198" s="79">
        <f t="shared" si="87"/>
        <v>0</v>
      </c>
      <c r="G198" s="134">
        <f t="shared" si="87"/>
        <v>0</v>
      </c>
      <c r="H198" s="134">
        <f t="shared" si="87"/>
        <v>0</v>
      </c>
      <c r="I198" s="134">
        <f t="shared" si="87"/>
        <v>0</v>
      </c>
      <c r="J198" s="134">
        <f t="shared" si="87"/>
        <v>0</v>
      </c>
      <c r="K198" s="134">
        <f t="shared" si="87"/>
        <v>0</v>
      </c>
      <c r="L198" s="134">
        <f t="shared" si="87"/>
        <v>0</v>
      </c>
      <c r="M198" s="134">
        <f t="shared" si="87"/>
        <v>0</v>
      </c>
      <c r="N198" s="79" t="s">
        <v>37</v>
      </c>
    </row>
    <row r="199" spans="1:14" s="3" customFormat="1" ht="16.5" thickBot="1">
      <c r="A199" s="18">
        <v>186</v>
      </c>
      <c r="B199" s="242" t="s">
        <v>6</v>
      </c>
      <c r="C199" s="243">
        <f t="shared" si="83"/>
        <v>572.60199999999998</v>
      </c>
      <c r="D199" s="84">
        <v>0</v>
      </c>
      <c r="E199" s="106">
        <v>572.60199999999998</v>
      </c>
      <c r="F199" s="121">
        <v>0</v>
      </c>
      <c r="G199" s="121">
        <v>0</v>
      </c>
      <c r="H199" s="121">
        <v>0</v>
      </c>
      <c r="I199" s="106">
        <v>0</v>
      </c>
      <c r="J199" s="121">
        <v>0</v>
      </c>
      <c r="K199" s="244">
        <v>0</v>
      </c>
      <c r="L199" s="244">
        <v>0</v>
      </c>
      <c r="M199" s="244">
        <v>0</v>
      </c>
      <c r="N199" s="244"/>
    </row>
    <row r="200" spans="1:14" s="3" customFormat="1" ht="16.5" thickBot="1">
      <c r="A200" s="18">
        <v>187</v>
      </c>
      <c r="B200" s="238" t="s">
        <v>8</v>
      </c>
      <c r="C200" s="149">
        <f t="shared" si="83"/>
        <v>412.19400000000002</v>
      </c>
      <c r="D200" s="117">
        <v>412.19400000000002</v>
      </c>
      <c r="E200" s="118">
        <v>0</v>
      </c>
      <c r="F200" s="117">
        <v>0</v>
      </c>
      <c r="G200" s="117">
        <v>0</v>
      </c>
      <c r="H200" s="117">
        <v>0</v>
      </c>
      <c r="I200" s="118">
        <v>0</v>
      </c>
      <c r="J200" s="117">
        <v>0</v>
      </c>
      <c r="K200" s="232">
        <v>0</v>
      </c>
      <c r="L200" s="232">
        <v>0</v>
      </c>
      <c r="M200" s="232">
        <v>0</v>
      </c>
      <c r="N200" s="256"/>
    </row>
    <row r="201" spans="1:14" s="3" customFormat="1" ht="122.25" customHeight="1" thickBot="1">
      <c r="A201" s="18">
        <v>188</v>
      </c>
      <c r="B201" s="240" t="s">
        <v>41</v>
      </c>
      <c r="C201" s="134">
        <f t="shared" si="83"/>
        <v>9514.0020000000004</v>
      </c>
      <c r="D201" s="134">
        <f t="shared" ref="D201:M201" si="88">D202</f>
        <v>0</v>
      </c>
      <c r="E201" s="80">
        <f t="shared" si="88"/>
        <v>982.60199999999998</v>
      </c>
      <c r="F201" s="79">
        <f t="shared" si="88"/>
        <v>1017.7</v>
      </c>
      <c r="G201" s="134">
        <f t="shared" si="88"/>
        <v>1123.9000000000001</v>
      </c>
      <c r="H201" s="134">
        <f t="shared" si="88"/>
        <v>1168.9000000000001</v>
      </c>
      <c r="I201" s="134">
        <f t="shared" si="88"/>
        <v>1198</v>
      </c>
      <c r="J201" s="134">
        <f t="shared" si="88"/>
        <v>1288.7</v>
      </c>
      <c r="K201" s="134">
        <f t="shared" si="88"/>
        <v>1340.3</v>
      </c>
      <c r="L201" s="134">
        <f t="shared" si="88"/>
        <v>1393.9</v>
      </c>
      <c r="M201" s="134">
        <f t="shared" si="88"/>
        <v>0</v>
      </c>
      <c r="N201" s="79" t="s">
        <v>36</v>
      </c>
    </row>
    <row r="202" spans="1:14" ht="15.75" customHeight="1" thickBot="1">
      <c r="A202" s="18">
        <v>189</v>
      </c>
      <c r="B202" s="257" t="s">
        <v>6</v>
      </c>
      <c r="C202" s="254">
        <f t="shared" si="83"/>
        <v>9514.0020000000004</v>
      </c>
      <c r="D202" s="417">
        <v>0</v>
      </c>
      <c r="E202" s="384">
        <v>982.60199999999998</v>
      </c>
      <c r="F202" s="385">
        <v>1017.7</v>
      </c>
      <c r="G202" s="385">
        <v>1123.9000000000001</v>
      </c>
      <c r="H202" s="385">
        <v>1168.9000000000001</v>
      </c>
      <c r="I202" s="384">
        <v>1198</v>
      </c>
      <c r="J202" s="398">
        <v>1288.7</v>
      </c>
      <c r="K202" s="416">
        <v>1340.3</v>
      </c>
      <c r="L202" s="416">
        <v>1393.9</v>
      </c>
      <c r="M202" s="416">
        <v>0</v>
      </c>
      <c r="N202" s="200"/>
    </row>
    <row r="203" spans="1:14" ht="75" customHeight="1" thickBot="1">
      <c r="A203" s="18">
        <v>190</v>
      </c>
      <c r="B203" s="258" t="s">
        <v>77</v>
      </c>
      <c r="C203" s="134">
        <f t="shared" si="83"/>
        <v>43060.456599999998</v>
      </c>
      <c r="D203" s="134">
        <f t="shared" ref="D203:M203" si="89">D204+D205</f>
        <v>0</v>
      </c>
      <c r="E203" s="80">
        <f t="shared" si="89"/>
        <v>935.88400000000001</v>
      </c>
      <c r="F203" s="79">
        <f t="shared" si="89"/>
        <v>0</v>
      </c>
      <c r="G203" s="134">
        <f t="shared" si="89"/>
        <v>3235.06</v>
      </c>
      <c r="H203" s="134">
        <f t="shared" si="89"/>
        <v>3830.57</v>
      </c>
      <c r="I203" s="134">
        <f t="shared" si="89"/>
        <v>4917.68</v>
      </c>
      <c r="J203" s="134">
        <f t="shared" si="89"/>
        <v>9553.1005999999979</v>
      </c>
      <c r="K203" s="134">
        <f t="shared" si="89"/>
        <v>10142.441999999999</v>
      </c>
      <c r="L203" s="134">
        <f t="shared" si="89"/>
        <v>10445.719999999999</v>
      </c>
      <c r="M203" s="134">
        <f t="shared" si="89"/>
        <v>0</v>
      </c>
      <c r="N203" s="210" t="s">
        <v>69</v>
      </c>
    </row>
    <row r="204" spans="1:14" ht="16.5" customHeight="1" thickBot="1">
      <c r="A204" s="18">
        <v>191</v>
      </c>
      <c r="B204" s="242" t="s">
        <v>6</v>
      </c>
      <c r="C204" s="243">
        <f>SUM(D204:J204)</f>
        <v>0</v>
      </c>
      <c r="D204" s="84">
        <v>0</v>
      </c>
      <c r="E204" s="106">
        <v>0</v>
      </c>
      <c r="F204" s="121">
        <v>0</v>
      </c>
      <c r="G204" s="121">
        <v>0</v>
      </c>
      <c r="H204" s="121">
        <v>0</v>
      </c>
      <c r="I204" s="106">
        <v>0</v>
      </c>
      <c r="J204" s="121">
        <v>0</v>
      </c>
      <c r="K204" s="244">
        <v>0</v>
      </c>
      <c r="L204" s="244">
        <v>0</v>
      </c>
      <c r="M204" s="244">
        <v>0</v>
      </c>
      <c r="N204" s="259"/>
    </row>
    <row r="205" spans="1:14" ht="17.25" customHeight="1" thickBot="1">
      <c r="A205" s="18">
        <v>192</v>
      </c>
      <c r="B205" s="238" t="s">
        <v>8</v>
      </c>
      <c r="C205" s="149">
        <f t="shared" ref="C205:C212" si="90">SUM(D205:M205)</f>
        <v>43060.456599999998</v>
      </c>
      <c r="D205" s="418">
        <v>0</v>
      </c>
      <c r="E205" s="419">
        <v>935.88400000000001</v>
      </c>
      <c r="F205" s="420">
        <v>0</v>
      </c>
      <c r="G205" s="420">
        <v>3235.06</v>
      </c>
      <c r="H205" s="420">
        <v>3830.57</v>
      </c>
      <c r="I205" s="419">
        <v>4917.68</v>
      </c>
      <c r="J205" s="420">
        <f>9898.533-54.2774-291.155</f>
        <v>9553.1005999999979</v>
      </c>
      <c r="K205" s="421">
        <v>10142.441999999999</v>
      </c>
      <c r="L205" s="421">
        <v>10445.719999999999</v>
      </c>
      <c r="M205" s="421">
        <v>0</v>
      </c>
      <c r="N205" s="256"/>
    </row>
    <row r="206" spans="1:14" ht="46.5" customHeight="1" thickBot="1">
      <c r="A206" s="18">
        <v>193</v>
      </c>
      <c r="B206" s="240" t="s">
        <v>100</v>
      </c>
      <c r="C206" s="80">
        <f t="shared" si="90"/>
        <v>619.5</v>
      </c>
      <c r="D206" s="79">
        <f t="shared" ref="D206:M206" si="91">D207+D208</f>
        <v>0</v>
      </c>
      <c r="E206" s="80">
        <f t="shared" si="91"/>
        <v>0</v>
      </c>
      <c r="F206" s="79">
        <f t="shared" si="91"/>
        <v>519.5</v>
      </c>
      <c r="G206" s="80">
        <f t="shared" si="91"/>
        <v>100</v>
      </c>
      <c r="H206" s="79">
        <f t="shared" si="91"/>
        <v>0</v>
      </c>
      <c r="I206" s="79">
        <f t="shared" si="91"/>
        <v>0</v>
      </c>
      <c r="J206" s="79">
        <f t="shared" si="91"/>
        <v>0</v>
      </c>
      <c r="K206" s="79">
        <f t="shared" si="91"/>
        <v>0</v>
      </c>
      <c r="L206" s="79">
        <f t="shared" si="91"/>
        <v>0</v>
      </c>
      <c r="M206" s="79">
        <f t="shared" si="91"/>
        <v>0</v>
      </c>
      <c r="N206" s="79" t="s">
        <v>140</v>
      </c>
    </row>
    <row r="207" spans="1:14" ht="17.25" customHeight="1" thickBot="1">
      <c r="A207" s="18">
        <v>194</v>
      </c>
      <c r="B207" s="260" t="s">
        <v>6</v>
      </c>
      <c r="C207" s="151">
        <f t="shared" si="90"/>
        <v>251.4</v>
      </c>
      <c r="D207" s="84">
        <v>0</v>
      </c>
      <c r="E207" s="106">
        <v>0</v>
      </c>
      <c r="F207" s="121">
        <v>251.4</v>
      </c>
      <c r="G207" s="106">
        <v>0</v>
      </c>
      <c r="H207" s="121">
        <v>0</v>
      </c>
      <c r="I207" s="106">
        <v>0</v>
      </c>
      <c r="J207" s="121">
        <v>0</v>
      </c>
      <c r="K207" s="244">
        <v>0</v>
      </c>
      <c r="L207" s="244">
        <v>0</v>
      </c>
      <c r="M207" s="244">
        <v>0</v>
      </c>
      <c r="N207" s="261"/>
    </row>
    <row r="208" spans="1:14" ht="17.25" customHeight="1" thickBot="1">
      <c r="A208" s="18">
        <v>195</v>
      </c>
      <c r="B208" s="262" t="s">
        <v>8</v>
      </c>
      <c r="C208" s="263">
        <f t="shared" si="90"/>
        <v>368.1</v>
      </c>
      <c r="D208" s="418">
        <v>0</v>
      </c>
      <c r="E208" s="419">
        <v>0</v>
      </c>
      <c r="F208" s="420">
        <v>268.10000000000002</v>
      </c>
      <c r="G208" s="419">
        <v>100</v>
      </c>
      <c r="H208" s="420">
        <v>0</v>
      </c>
      <c r="I208" s="419">
        <v>0</v>
      </c>
      <c r="J208" s="420">
        <v>0</v>
      </c>
      <c r="K208" s="421">
        <v>0</v>
      </c>
      <c r="L208" s="421">
        <v>0</v>
      </c>
      <c r="M208" s="421">
        <v>0</v>
      </c>
      <c r="N208" s="256"/>
    </row>
    <row r="209" spans="1:14" ht="103.5" customHeight="1" thickBot="1">
      <c r="A209" s="18">
        <v>196</v>
      </c>
      <c r="B209" s="240" t="s">
        <v>106</v>
      </c>
      <c r="C209" s="80">
        <f t="shared" si="90"/>
        <v>100</v>
      </c>
      <c r="D209" s="79">
        <f t="shared" ref="D209:M209" si="92">D210</f>
        <v>0</v>
      </c>
      <c r="E209" s="80">
        <f t="shared" si="92"/>
        <v>0</v>
      </c>
      <c r="F209" s="79">
        <f t="shared" si="92"/>
        <v>0</v>
      </c>
      <c r="G209" s="79">
        <f t="shared" si="92"/>
        <v>100</v>
      </c>
      <c r="H209" s="79">
        <f t="shared" si="92"/>
        <v>0</v>
      </c>
      <c r="I209" s="79">
        <f t="shared" si="92"/>
        <v>0</v>
      </c>
      <c r="J209" s="79">
        <f t="shared" si="92"/>
        <v>0</v>
      </c>
      <c r="K209" s="79">
        <f t="shared" si="92"/>
        <v>0</v>
      </c>
      <c r="L209" s="79">
        <f t="shared" si="92"/>
        <v>0</v>
      </c>
      <c r="M209" s="79">
        <f t="shared" si="92"/>
        <v>0</v>
      </c>
      <c r="N209" s="181" t="str">
        <f>N206</f>
        <v>п. 3.3.1.1</v>
      </c>
    </row>
    <row r="210" spans="1:14" ht="17.25" customHeight="1" thickBot="1">
      <c r="A210" s="18">
        <v>197</v>
      </c>
      <c r="B210" s="264" t="s">
        <v>6</v>
      </c>
      <c r="C210" s="265">
        <f t="shared" si="90"/>
        <v>100</v>
      </c>
      <c r="D210" s="417">
        <v>0</v>
      </c>
      <c r="E210" s="384">
        <v>0</v>
      </c>
      <c r="F210" s="385">
        <v>0</v>
      </c>
      <c r="G210" s="385">
        <v>100</v>
      </c>
      <c r="H210" s="385">
        <v>0</v>
      </c>
      <c r="I210" s="384">
        <v>0</v>
      </c>
      <c r="J210" s="385">
        <v>0</v>
      </c>
      <c r="K210" s="416">
        <v>0</v>
      </c>
      <c r="L210" s="416">
        <v>0</v>
      </c>
      <c r="M210" s="416">
        <v>0</v>
      </c>
      <c r="N210" s="200"/>
    </row>
    <row r="211" spans="1:14" ht="75" customHeight="1" thickBot="1">
      <c r="A211" s="18">
        <v>198</v>
      </c>
      <c r="B211" s="266" t="s">
        <v>125</v>
      </c>
      <c r="C211" s="63">
        <f t="shared" si="90"/>
        <v>428.15800000000002</v>
      </c>
      <c r="D211" s="267">
        <f t="shared" ref="D211:M211" si="93">D212</f>
        <v>0</v>
      </c>
      <c r="E211" s="268">
        <f t="shared" si="93"/>
        <v>0</v>
      </c>
      <c r="F211" s="63">
        <f t="shared" si="93"/>
        <v>0</v>
      </c>
      <c r="G211" s="156">
        <f t="shared" si="93"/>
        <v>0</v>
      </c>
      <c r="H211" s="267">
        <f t="shared" si="93"/>
        <v>154.30000000000001</v>
      </c>
      <c r="I211" s="63">
        <f t="shared" si="93"/>
        <v>273.858</v>
      </c>
      <c r="J211" s="267">
        <f t="shared" si="93"/>
        <v>0</v>
      </c>
      <c r="K211" s="63">
        <f t="shared" si="93"/>
        <v>0</v>
      </c>
      <c r="L211" s="267">
        <f t="shared" si="93"/>
        <v>0</v>
      </c>
      <c r="M211" s="63">
        <f t="shared" si="93"/>
        <v>0</v>
      </c>
      <c r="N211" s="269" t="str">
        <f>N191</f>
        <v>п. 3.3.1.1,  п.3.3.1.2, п. 3.3.1.3,  п.3.3.1.4,  п.3.3.1.5.; п. 3.3.1.6.; п.3.3.2.1.; п. 3.3.2.3.</v>
      </c>
    </row>
    <row r="212" spans="1:14" ht="17.25" customHeight="1" thickBot="1">
      <c r="A212" s="18">
        <v>199</v>
      </c>
      <c r="B212" s="270" t="s">
        <v>6</v>
      </c>
      <c r="C212" s="98">
        <f t="shared" si="90"/>
        <v>428.15800000000002</v>
      </c>
      <c r="D212" s="422">
        <v>0</v>
      </c>
      <c r="E212" s="395">
        <v>0</v>
      </c>
      <c r="F212" s="396">
        <v>0</v>
      </c>
      <c r="G212" s="413">
        <v>0</v>
      </c>
      <c r="H212" s="394">
        <v>154.30000000000001</v>
      </c>
      <c r="I212" s="396">
        <v>273.858</v>
      </c>
      <c r="J212" s="394">
        <v>0</v>
      </c>
      <c r="K212" s="396">
        <v>0</v>
      </c>
      <c r="L212" s="394">
        <v>0</v>
      </c>
      <c r="M212" s="396">
        <v>0</v>
      </c>
      <c r="N212" s="271"/>
    </row>
    <row r="213" spans="1:14" ht="144.75" customHeight="1" thickBot="1">
      <c r="A213" s="18">
        <v>200</v>
      </c>
      <c r="B213" s="272" t="s">
        <v>153</v>
      </c>
      <c r="C213" s="81">
        <f>C214+C215</f>
        <v>4686.3999999999996</v>
      </c>
      <c r="D213" s="81">
        <f t="shared" ref="D213:M213" si="94">D214+D215</f>
        <v>0</v>
      </c>
      <c r="E213" s="81">
        <f t="shared" si="94"/>
        <v>0</v>
      </c>
      <c r="F213" s="81">
        <f t="shared" si="94"/>
        <v>0</v>
      </c>
      <c r="G213" s="81">
        <f t="shared" si="94"/>
        <v>0</v>
      </c>
      <c r="H213" s="81">
        <f t="shared" si="94"/>
        <v>0</v>
      </c>
      <c r="I213" s="81">
        <f t="shared" si="94"/>
        <v>2128</v>
      </c>
      <c r="J213" s="81">
        <f t="shared" si="94"/>
        <v>2558.4</v>
      </c>
      <c r="K213" s="81">
        <f t="shared" si="94"/>
        <v>0</v>
      </c>
      <c r="L213" s="81">
        <f t="shared" si="94"/>
        <v>0</v>
      </c>
      <c r="M213" s="81">
        <f t="shared" si="94"/>
        <v>0</v>
      </c>
      <c r="N213" s="181" t="str">
        <f>N194</f>
        <v>п. 3.4.1.1</v>
      </c>
    </row>
    <row r="214" spans="1:14" ht="17.25" customHeight="1" thickBot="1">
      <c r="A214" s="18">
        <v>201</v>
      </c>
      <c r="B214" s="273" t="s">
        <v>6</v>
      </c>
      <c r="C214" s="274">
        <f>SUM(D214:M214)</f>
        <v>4686.3999999999996</v>
      </c>
      <c r="D214" s="423">
        <v>0</v>
      </c>
      <c r="E214" s="391">
        <v>0</v>
      </c>
      <c r="F214" s="392">
        <v>0</v>
      </c>
      <c r="G214" s="393">
        <v>0</v>
      </c>
      <c r="H214" s="424">
        <v>0</v>
      </c>
      <c r="I214" s="391">
        <v>2128</v>
      </c>
      <c r="J214" s="393">
        <v>2558.4</v>
      </c>
      <c r="K214" s="391">
        <v>0</v>
      </c>
      <c r="L214" s="392">
        <v>0</v>
      </c>
      <c r="M214" s="392">
        <v>0</v>
      </c>
      <c r="N214" s="275"/>
    </row>
    <row r="215" spans="1:14" ht="17.25" customHeight="1" thickBot="1">
      <c r="A215" s="18">
        <v>202</v>
      </c>
      <c r="B215" s="276" t="s">
        <v>8</v>
      </c>
      <c r="C215" s="277">
        <f>SUM(D215:M215)</f>
        <v>0</v>
      </c>
      <c r="D215" s="418">
        <v>0</v>
      </c>
      <c r="E215" s="419">
        <v>0</v>
      </c>
      <c r="F215" s="425">
        <v>0</v>
      </c>
      <c r="G215" s="420">
        <v>0</v>
      </c>
      <c r="H215" s="421">
        <v>0</v>
      </c>
      <c r="I215" s="419">
        <v>0</v>
      </c>
      <c r="J215" s="420">
        <v>0</v>
      </c>
      <c r="K215" s="419">
        <v>0</v>
      </c>
      <c r="L215" s="425">
        <v>0</v>
      </c>
      <c r="M215" s="425">
        <v>0</v>
      </c>
      <c r="N215" s="180"/>
    </row>
    <row r="216" spans="1:14" ht="104.25" customHeight="1" thickBot="1">
      <c r="A216" s="18">
        <v>203</v>
      </c>
      <c r="B216" s="278" t="s">
        <v>171</v>
      </c>
      <c r="C216" s="279">
        <f>SUM(D216:M216)</f>
        <v>403.20835</v>
      </c>
      <c r="D216" s="146">
        <f t="shared" ref="D216:M216" si="95">D217</f>
        <v>0</v>
      </c>
      <c r="E216" s="79">
        <f t="shared" si="95"/>
        <v>0</v>
      </c>
      <c r="F216" s="146">
        <f t="shared" si="95"/>
        <v>0</v>
      </c>
      <c r="G216" s="79">
        <f t="shared" si="95"/>
        <v>0</v>
      </c>
      <c r="H216" s="146">
        <f t="shared" si="95"/>
        <v>0</v>
      </c>
      <c r="I216" s="79">
        <f t="shared" si="95"/>
        <v>0</v>
      </c>
      <c r="J216" s="146">
        <f t="shared" si="95"/>
        <v>403.20835</v>
      </c>
      <c r="K216" s="79">
        <f t="shared" si="95"/>
        <v>0</v>
      </c>
      <c r="L216" s="146">
        <f t="shared" si="95"/>
        <v>0</v>
      </c>
      <c r="M216" s="79">
        <f t="shared" si="95"/>
        <v>0</v>
      </c>
      <c r="N216" s="79" t="s">
        <v>37</v>
      </c>
    </row>
    <row r="217" spans="1:14" ht="17.25" customHeight="1" thickBot="1">
      <c r="A217" s="18">
        <v>204</v>
      </c>
      <c r="B217" s="280" t="s">
        <v>6</v>
      </c>
      <c r="C217" s="79">
        <f>SUM(D217:M217)</f>
        <v>403.20835</v>
      </c>
      <c r="D217" s="426">
        <v>0</v>
      </c>
      <c r="E217" s="389">
        <v>0</v>
      </c>
      <c r="F217" s="390">
        <v>0</v>
      </c>
      <c r="G217" s="389">
        <v>0</v>
      </c>
      <c r="H217" s="390">
        <v>0</v>
      </c>
      <c r="I217" s="389">
        <v>0</v>
      </c>
      <c r="J217" s="390">
        <v>403.20835</v>
      </c>
      <c r="K217" s="389">
        <v>0</v>
      </c>
      <c r="L217" s="390">
        <v>0</v>
      </c>
      <c r="M217" s="389">
        <v>0</v>
      </c>
      <c r="N217" s="203"/>
    </row>
    <row r="218" spans="1:14" ht="16.5" thickBot="1">
      <c r="A218" s="18">
        <v>205</v>
      </c>
      <c r="B218" s="501" t="s">
        <v>71</v>
      </c>
      <c r="C218" s="495"/>
      <c r="D218" s="495"/>
      <c r="E218" s="495"/>
      <c r="F218" s="495"/>
      <c r="G218" s="495"/>
      <c r="H218" s="495"/>
      <c r="I218" s="495"/>
      <c r="J218" s="495"/>
      <c r="K218" s="495"/>
      <c r="L218" s="495"/>
      <c r="M218" s="495"/>
      <c r="N218" s="496"/>
    </row>
    <row r="219" spans="1:14" ht="32.25" thickBot="1">
      <c r="A219" s="18">
        <v>206</v>
      </c>
      <c r="B219" s="291" t="s">
        <v>64</v>
      </c>
      <c r="C219" s="530">
        <f>SUM(D219:M219)</f>
        <v>721781.66098000004</v>
      </c>
      <c r="D219" s="530">
        <f t="shared" ref="D219:M219" si="96">D220+D221+D222+D223</f>
        <v>24133.964980000001</v>
      </c>
      <c r="E219" s="534">
        <f t="shared" si="96"/>
        <v>53202.289000000004</v>
      </c>
      <c r="F219" s="530">
        <f t="shared" si="96"/>
        <v>39282.875</v>
      </c>
      <c r="G219" s="535">
        <f t="shared" si="96"/>
        <v>21403.387999999999</v>
      </c>
      <c r="H219" s="530">
        <f>H220+H221+H222+H223</f>
        <v>112902.12299999999</v>
      </c>
      <c r="I219" s="530">
        <f>I220+I221+I222+I223</f>
        <v>198101.78899999999</v>
      </c>
      <c r="J219" s="530">
        <f t="shared" si="96"/>
        <v>53051.903980000003</v>
      </c>
      <c r="K219" s="530">
        <f t="shared" si="96"/>
        <v>199730.52802</v>
      </c>
      <c r="L219" s="530">
        <f t="shared" si="96"/>
        <v>19972.8</v>
      </c>
      <c r="M219" s="530">
        <f t="shared" si="96"/>
        <v>0</v>
      </c>
      <c r="N219" s="282"/>
    </row>
    <row r="220" spans="1:14" ht="16.5" thickBot="1">
      <c r="A220" s="18">
        <v>207</v>
      </c>
      <c r="B220" s="83" t="s">
        <v>7</v>
      </c>
      <c r="C220" s="36">
        <f>SUM(D220:J220)</f>
        <v>0</v>
      </c>
      <c r="D220" s="84">
        <f t="shared" ref="D220:M223" si="97">D226+D289+D295</f>
        <v>0</v>
      </c>
      <c r="E220" s="64">
        <f t="shared" si="97"/>
        <v>0</v>
      </c>
      <c r="F220" s="84">
        <f t="shared" si="97"/>
        <v>0</v>
      </c>
      <c r="G220" s="64">
        <f t="shared" si="97"/>
        <v>0</v>
      </c>
      <c r="H220" s="84">
        <f t="shared" si="97"/>
        <v>0</v>
      </c>
      <c r="I220" s="84">
        <f t="shared" si="97"/>
        <v>0</v>
      </c>
      <c r="J220" s="84">
        <f t="shared" si="97"/>
        <v>0</v>
      </c>
      <c r="K220" s="84">
        <f t="shared" si="97"/>
        <v>0</v>
      </c>
      <c r="L220" s="84">
        <f t="shared" si="97"/>
        <v>0</v>
      </c>
      <c r="M220" s="84">
        <f t="shared" si="97"/>
        <v>0</v>
      </c>
      <c r="N220" s="283"/>
    </row>
    <row r="221" spans="1:14" ht="16.5" thickBot="1">
      <c r="A221" s="18">
        <v>208</v>
      </c>
      <c r="B221" s="88" t="s">
        <v>6</v>
      </c>
      <c r="C221" s="44">
        <f>SUM(D221:M221)</f>
        <v>361614.08765999996</v>
      </c>
      <c r="D221" s="90">
        <f>D227+D290+D296</f>
        <v>873.95</v>
      </c>
      <c r="E221" s="89">
        <f t="shared" si="97"/>
        <v>1279.27</v>
      </c>
      <c r="F221" s="90">
        <f t="shared" si="97"/>
        <v>9346.2000000000007</v>
      </c>
      <c r="G221" s="89">
        <f t="shared" si="97"/>
        <v>0</v>
      </c>
      <c r="H221" s="90">
        <f>H227+H290+H296</f>
        <v>38845.840000000004</v>
      </c>
      <c r="I221" s="90">
        <f t="shared" si="97"/>
        <v>134899.71</v>
      </c>
      <c r="J221" s="90">
        <f t="shared" si="97"/>
        <v>0</v>
      </c>
      <c r="K221" s="90">
        <f t="shared" si="97"/>
        <v>176369.11765999999</v>
      </c>
      <c r="L221" s="90">
        <f t="shared" si="97"/>
        <v>0</v>
      </c>
      <c r="M221" s="90">
        <f t="shared" si="97"/>
        <v>0</v>
      </c>
      <c r="N221" s="284"/>
    </row>
    <row r="222" spans="1:14" ht="16.5" thickBot="1">
      <c r="A222" s="18">
        <v>209</v>
      </c>
      <c r="B222" s="94" t="s">
        <v>8</v>
      </c>
      <c r="C222" s="44">
        <f>SUM(D222:M222)</f>
        <v>360167.57331999997</v>
      </c>
      <c r="D222" s="90">
        <f t="shared" si="97"/>
        <v>23260.01498</v>
      </c>
      <c r="E222" s="89">
        <f t="shared" si="97"/>
        <v>51923.019000000008</v>
      </c>
      <c r="F222" s="90">
        <f t="shared" si="97"/>
        <v>29936.674999999999</v>
      </c>
      <c r="G222" s="89">
        <f t="shared" si="97"/>
        <v>21403.387999999999</v>
      </c>
      <c r="H222" s="90">
        <f>H228+H291+H297</f>
        <v>74056.282999999996</v>
      </c>
      <c r="I222" s="90">
        <f>I228+I291+I297+I270</f>
        <v>63202.079000000005</v>
      </c>
      <c r="J222" s="90">
        <f>J228+J291+J297</f>
        <v>53051.903980000003</v>
      </c>
      <c r="K222" s="90">
        <f>K228+K291+K297</f>
        <v>23361.410359999998</v>
      </c>
      <c r="L222" s="90">
        <f>L228+L291+L297</f>
        <v>19972.8</v>
      </c>
      <c r="M222" s="90">
        <f>M228+M291+M297</f>
        <v>0</v>
      </c>
      <c r="N222" s="284"/>
    </row>
    <row r="223" spans="1:14" ht="16.5" thickBot="1">
      <c r="A223" s="18">
        <v>210</v>
      </c>
      <c r="B223" s="94" t="s">
        <v>51</v>
      </c>
      <c r="C223" s="77">
        <f>SUM(D223:J223)</f>
        <v>0</v>
      </c>
      <c r="D223" s="101">
        <f t="shared" si="97"/>
        <v>0</v>
      </c>
      <c r="E223" s="95">
        <f t="shared" si="97"/>
        <v>0</v>
      </c>
      <c r="F223" s="101">
        <f t="shared" si="97"/>
        <v>0</v>
      </c>
      <c r="G223" s="95">
        <f t="shared" si="97"/>
        <v>0</v>
      </c>
      <c r="H223" s="96">
        <f t="shared" si="97"/>
        <v>0</v>
      </c>
      <c r="I223" s="96">
        <f t="shared" si="97"/>
        <v>0</v>
      </c>
      <c r="J223" s="96">
        <f t="shared" si="97"/>
        <v>0</v>
      </c>
      <c r="K223" s="96">
        <f t="shared" si="97"/>
        <v>0</v>
      </c>
      <c r="L223" s="96">
        <f t="shared" si="97"/>
        <v>0</v>
      </c>
      <c r="M223" s="101">
        <f t="shared" si="97"/>
        <v>0</v>
      </c>
      <c r="N223" s="285"/>
    </row>
    <row r="224" spans="1:14" ht="16.5" thickBot="1">
      <c r="A224" s="18">
        <v>211</v>
      </c>
      <c r="B224" s="476" t="s">
        <v>56</v>
      </c>
      <c r="C224" s="492"/>
      <c r="D224" s="492"/>
      <c r="E224" s="492"/>
      <c r="F224" s="492"/>
      <c r="G224" s="492"/>
      <c r="H224" s="492"/>
      <c r="I224" s="492"/>
      <c r="J224" s="492"/>
      <c r="K224" s="492"/>
      <c r="L224" s="492"/>
      <c r="M224" s="492"/>
      <c r="N224" s="493"/>
    </row>
    <row r="225" spans="1:14" ht="32.25" thickBot="1">
      <c r="A225" s="18">
        <v>212</v>
      </c>
      <c r="B225" s="286" t="s">
        <v>57</v>
      </c>
      <c r="C225" s="79">
        <f>SUM(D225:M225)</f>
        <v>42855.722820000003</v>
      </c>
      <c r="D225" s="80">
        <f t="shared" ref="D225:M225" si="98">D226+D227+D228+D229</f>
        <v>17355.198820000001</v>
      </c>
      <c r="E225" s="79">
        <f t="shared" si="98"/>
        <v>1548.22</v>
      </c>
      <c r="F225" s="80">
        <f t="shared" si="98"/>
        <v>3500</v>
      </c>
      <c r="G225" s="79">
        <f t="shared" si="98"/>
        <v>540</v>
      </c>
      <c r="H225" s="79">
        <f>H226+H227+H228+H229</f>
        <v>18360.602999999999</v>
      </c>
      <c r="I225" s="79">
        <f>I228</f>
        <v>1551.701</v>
      </c>
      <c r="J225" s="79">
        <f t="shared" si="98"/>
        <v>0</v>
      </c>
      <c r="K225" s="79">
        <f t="shared" si="98"/>
        <v>0</v>
      </c>
      <c r="L225" s="79">
        <f t="shared" si="98"/>
        <v>0</v>
      </c>
      <c r="M225" s="79">
        <f t="shared" si="98"/>
        <v>0</v>
      </c>
      <c r="N225" s="287"/>
    </row>
    <row r="226" spans="1:14" ht="16.5" thickBot="1">
      <c r="A226" s="18">
        <v>213</v>
      </c>
      <c r="B226" s="83" t="s">
        <v>7</v>
      </c>
      <c r="C226" s="36">
        <f>SUM(D226:J226)</f>
        <v>0</v>
      </c>
      <c r="D226" s="64">
        <f t="shared" ref="D226:M226" si="99">D232+D273+D278</f>
        <v>0</v>
      </c>
      <c r="E226" s="84">
        <f t="shared" si="99"/>
        <v>0</v>
      </c>
      <c r="F226" s="64">
        <f t="shared" si="99"/>
        <v>0</v>
      </c>
      <c r="G226" s="84">
        <f t="shared" si="99"/>
        <v>0</v>
      </c>
      <c r="H226" s="84">
        <f t="shared" si="99"/>
        <v>0</v>
      </c>
      <c r="I226" s="64">
        <f t="shared" si="99"/>
        <v>0</v>
      </c>
      <c r="J226" s="84">
        <f t="shared" si="99"/>
        <v>0</v>
      </c>
      <c r="K226" s="84">
        <f t="shared" si="99"/>
        <v>0</v>
      </c>
      <c r="L226" s="84">
        <f t="shared" si="99"/>
        <v>0</v>
      </c>
      <c r="M226" s="84">
        <f t="shared" si="99"/>
        <v>0</v>
      </c>
      <c r="N226" s="221"/>
    </row>
    <row r="227" spans="1:14" ht="16.5" thickBot="1">
      <c r="A227" s="18">
        <v>214</v>
      </c>
      <c r="B227" s="88" t="s">
        <v>6</v>
      </c>
      <c r="C227" s="44">
        <f>SUM(D227:J227)</f>
        <v>0</v>
      </c>
      <c r="D227" s="89">
        <f t="shared" ref="D227:M227" si="100">D233+D274+D269+D279</f>
        <v>0</v>
      </c>
      <c r="E227" s="90">
        <f t="shared" si="100"/>
        <v>0</v>
      </c>
      <c r="F227" s="89">
        <f t="shared" si="100"/>
        <v>0</v>
      </c>
      <c r="G227" s="90">
        <f t="shared" si="100"/>
        <v>0</v>
      </c>
      <c r="H227" s="90">
        <f t="shared" si="100"/>
        <v>0</v>
      </c>
      <c r="I227" s="89">
        <f t="shared" si="100"/>
        <v>0</v>
      </c>
      <c r="J227" s="90">
        <f t="shared" si="100"/>
        <v>0</v>
      </c>
      <c r="K227" s="90">
        <f t="shared" si="100"/>
        <v>0</v>
      </c>
      <c r="L227" s="90">
        <f t="shared" si="100"/>
        <v>0</v>
      </c>
      <c r="M227" s="90">
        <f t="shared" si="100"/>
        <v>0</v>
      </c>
      <c r="N227" s="222"/>
    </row>
    <row r="228" spans="1:14" ht="16.5" thickBot="1">
      <c r="A228" s="18">
        <v>215</v>
      </c>
      <c r="B228" s="94" t="s">
        <v>8</v>
      </c>
      <c r="C228" s="44">
        <f>SUM(D228:M228)</f>
        <v>42855.722820000003</v>
      </c>
      <c r="D228" s="89">
        <f>D234</f>
        <v>17355.198820000001</v>
      </c>
      <c r="E228" s="90">
        <f>E234</f>
        <v>1548.22</v>
      </c>
      <c r="F228" s="89">
        <f>F234+F275+F280+F270+F285</f>
        <v>3500</v>
      </c>
      <c r="G228" s="90">
        <f>SUM(G285)</f>
        <v>540</v>
      </c>
      <c r="H228" s="90">
        <f>H234</f>
        <v>18360.602999999999</v>
      </c>
      <c r="I228" s="90">
        <f>I234</f>
        <v>1551.701</v>
      </c>
      <c r="J228" s="90">
        <f>J264</f>
        <v>0</v>
      </c>
      <c r="K228" s="90">
        <f>K264</f>
        <v>0</v>
      </c>
      <c r="L228" s="90">
        <f>L264</f>
        <v>0</v>
      </c>
      <c r="M228" s="90">
        <f>M264</f>
        <v>0</v>
      </c>
      <c r="N228" s="222"/>
    </row>
    <row r="229" spans="1:14" ht="16.5" thickBot="1">
      <c r="A229" s="18">
        <v>216</v>
      </c>
      <c r="B229" s="94" t="s">
        <v>51</v>
      </c>
      <c r="C229" s="77">
        <f>SUM(D229:J229)</f>
        <v>0</v>
      </c>
      <c r="D229" s="95">
        <f t="shared" ref="D229:M229" si="101">D235+D276+D271+D281</f>
        <v>0</v>
      </c>
      <c r="E229" s="101">
        <f t="shared" si="101"/>
        <v>0</v>
      </c>
      <c r="F229" s="95">
        <f t="shared" si="101"/>
        <v>0</v>
      </c>
      <c r="G229" s="101">
        <f t="shared" si="101"/>
        <v>0</v>
      </c>
      <c r="H229" s="101">
        <f t="shared" si="101"/>
        <v>0</v>
      </c>
      <c r="I229" s="95">
        <f t="shared" si="101"/>
        <v>0</v>
      </c>
      <c r="J229" s="101">
        <f t="shared" si="101"/>
        <v>0</v>
      </c>
      <c r="K229" s="101">
        <f t="shared" si="101"/>
        <v>0</v>
      </c>
      <c r="L229" s="101">
        <f t="shared" si="101"/>
        <v>0</v>
      </c>
      <c r="M229" s="101">
        <f t="shared" si="101"/>
        <v>0</v>
      </c>
      <c r="N229" s="223"/>
    </row>
    <row r="230" spans="1:14" ht="16.5" thickBot="1">
      <c r="A230" s="18">
        <v>217</v>
      </c>
      <c r="B230" s="478" t="s">
        <v>58</v>
      </c>
      <c r="C230" s="479"/>
      <c r="D230" s="479"/>
      <c r="E230" s="479"/>
      <c r="F230" s="479"/>
      <c r="G230" s="479"/>
      <c r="H230" s="479"/>
      <c r="I230" s="479"/>
      <c r="J230" s="479"/>
      <c r="K230" s="479"/>
      <c r="L230" s="479"/>
      <c r="M230" s="479"/>
      <c r="N230" s="480"/>
    </row>
    <row r="231" spans="1:14" ht="32.25" thickBot="1">
      <c r="A231" s="18">
        <v>218</v>
      </c>
      <c r="B231" s="286" t="s">
        <v>59</v>
      </c>
      <c r="C231" s="79">
        <f>SUM(D231:M231)</f>
        <v>42855.722820000003</v>
      </c>
      <c r="D231" s="80">
        <f>D232+D233+D234+D235</f>
        <v>17355.198820000001</v>
      </c>
      <c r="E231" s="79">
        <f t="shared" ref="E231:M231" si="102">E232+E233+E234+E235</f>
        <v>1548.22</v>
      </c>
      <c r="F231" s="80">
        <f t="shared" si="102"/>
        <v>3500</v>
      </c>
      <c r="G231" s="79">
        <f t="shared" si="102"/>
        <v>540</v>
      </c>
      <c r="H231" s="79">
        <f t="shared" si="102"/>
        <v>18360.602999999999</v>
      </c>
      <c r="I231" s="80">
        <f t="shared" si="102"/>
        <v>1551.701</v>
      </c>
      <c r="J231" s="79">
        <f t="shared" si="102"/>
        <v>0</v>
      </c>
      <c r="K231" s="79">
        <f t="shared" si="102"/>
        <v>0</v>
      </c>
      <c r="L231" s="79">
        <f t="shared" si="102"/>
        <v>0</v>
      </c>
      <c r="M231" s="79">
        <f t="shared" si="102"/>
        <v>0</v>
      </c>
      <c r="N231" s="287"/>
    </row>
    <row r="232" spans="1:14" ht="16.5" thickBot="1">
      <c r="A232" s="18">
        <v>219</v>
      </c>
      <c r="B232" s="83" t="s">
        <v>7</v>
      </c>
      <c r="C232" s="36">
        <f>SUM(D232:J232)</f>
        <v>0</v>
      </c>
      <c r="D232" s="106">
        <f>D237+D242</f>
        <v>0</v>
      </c>
      <c r="E232" s="121">
        <f t="shared" ref="E232:M235" si="103">E237+E242</f>
        <v>0</v>
      </c>
      <c r="F232" s="106">
        <f t="shared" si="103"/>
        <v>0</v>
      </c>
      <c r="G232" s="121">
        <f t="shared" si="103"/>
        <v>0</v>
      </c>
      <c r="H232" s="121">
        <f t="shared" si="103"/>
        <v>0</v>
      </c>
      <c r="I232" s="106">
        <f t="shared" si="103"/>
        <v>0</v>
      </c>
      <c r="J232" s="121">
        <f t="shared" si="103"/>
        <v>0</v>
      </c>
      <c r="K232" s="121">
        <f t="shared" si="103"/>
        <v>0</v>
      </c>
      <c r="L232" s="121">
        <f t="shared" si="103"/>
        <v>0</v>
      </c>
      <c r="M232" s="121">
        <f t="shared" si="103"/>
        <v>0</v>
      </c>
      <c r="N232" s="221"/>
    </row>
    <row r="233" spans="1:14" ht="16.5" thickBot="1">
      <c r="A233" s="18">
        <v>220</v>
      </c>
      <c r="B233" s="88" t="s">
        <v>6</v>
      </c>
      <c r="C233" s="44">
        <f>SUM(D233:J233)</f>
        <v>0</v>
      </c>
      <c r="D233" s="111">
        <f>D238+D243</f>
        <v>0</v>
      </c>
      <c r="E233" s="113">
        <f t="shared" si="103"/>
        <v>0</v>
      </c>
      <c r="F233" s="111">
        <f t="shared" si="103"/>
        <v>0</v>
      </c>
      <c r="G233" s="113">
        <f t="shared" si="103"/>
        <v>0</v>
      </c>
      <c r="H233" s="113">
        <f t="shared" si="103"/>
        <v>0</v>
      </c>
      <c r="I233" s="111">
        <f t="shared" si="103"/>
        <v>0</v>
      </c>
      <c r="J233" s="113">
        <f t="shared" si="103"/>
        <v>0</v>
      </c>
      <c r="K233" s="113">
        <f t="shared" si="103"/>
        <v>0</v>
      </c>
      <c r="L233" s="113">
        <f t="shared" si="103"/>
        <v>0</v>
      </c>
      <c r="M233" s="113">
        <f t="shared" si="103"/>
        <v>0</v>
      </c>
      <c r="N233" s="222"/>
    </row>
    <row r="234" spans="1:14" ht="16.5" thickBot="1">
      <c r="A234" s="18">
        <v>221</v>
      </c>
      <c r="B234" s="94" t="s">
        <v>8</v>
      </c>
      <c r="C234" s="44">
        <f>SUM(D234:M234)</f>
        <v>42855.722820000003</v>
      </c>
      <c r="D234" s="111">
        <f>SUM(D270+D275+D280)</f>
        <v>17355.198820000001</v>
      </c>
      <c r="E234" s="113">
        <f>SUM(E280)</f>
        <v>1548.22</v>
      </c>
      <c r="F234" s="111">
        <f>F239+F244</f>
        <v>3500</v>
      </c>
      <c r="G234" s="113">
        <f>SUM(G285)</f>
        <v>540</v>
      </c>
      <c r="H234" s="113">
        <f>SUM(H239+H264)</f>
        <v>18360.602999999999</v>
      </c>
      <c r="I234" s="111">
        <f>SUM(I239+I270)</f>
        <v>1551.701</v>
      </c>
      <c r="J234" s="113">
        <f t="shared" si="103"/>
        <v>0</v>
      </c>
      <c r="K234" s="113">
        <f t="shared" si="103"/>
        <v>0</v>
      </c>
      <c r="L234" s="113">
        <f t="shared" si="103"/>
        <v>0</v>
      </c>
      <c r="M234" s="113">
        <f t="shared" si="103"/>
        <v>0</v>
      </c>
      <c r="N234" s="222"/>
    </row>
    <row r="235" spans="1:14" ht="16.5" thickBot="1">
      <c r="A235" s="18">
        <v>222</v>
      </c>
      <c r="B235" s="94" t="s">
        <v>51</v>
      </c>
      <c r="C235" s="98">
        <f>SUM(D235:J235)</f>
        <v>0</v>
      </c>
      <c r="D235" s="115">
        <f>D240+D245</f>
        <v>0</v>
      </c>
      <c r="E235" s="170">
        <f t="shared" si="103"/>
        <v>0</v>
      </c>
      <c r="F235" s="115">
        <f t="shared" si="103"/>
        <v>0</v>
      </c>
      <c r="G235" s="170">
        <f t="shared" si="103"/>
        <v>0</v>
      </c>
      <c r="H235" s="170">
        <f t="shared" si="103"/>
        <v>0</v>
      </c>
      <c r="I235" s="115">
        <f t="shared" si="103"/>
        <v>0</v>
      </c>
      <c r="J235" s="170">
        <f t="shared" si="103"/>
        <v>0</v>
      </c>
      <c r="K235" s="170">
        <f t="shared" si="103"/>
        <v>0</v>
      </c>
      <c r="L235" s="170">
        <f t="shared" si="103"/>
        <v>0</v>
      </c>
      <c r="M235" s="170">
        <f t="shared" si="103"/>
        <v>0</v>
      </c>
      <c r="N235" s="223"/>
    </row>
    <row r="236" spans="1:14" ht="95.25" thickBot="1">
      <c r="A236" s="18">
        <v>223</v>
      </c>
      <c r="B236" s="128" t="s">
        <v>88</v>
      </c>
      <c r="C236" s="79">
        <f>C237+C238+C239+C240</f>
        <v>3765.9110000000001</v>
      </c>
      <c r="D236" s="81">
        <f t="shared" ref="D236:M236" si="104">D237+D238+D239+D240</f>
        <v>0</v>
      </c>
      <c r="E236" s="79">
        <f t="shared" si="104"/>
        <v>0</v>
      </c>
      <c r="F236" s="80">
        <f t="shared" si="104"/>
        <v>3500</v>
      </c>
      <c r="G236" s="79">
        <f t="shared" si="104"/>
        <v>0</v>
      </c>
      <c r="H236" s="79">
        <f t="shared" si="104"/>
        <v>210</v>
      </c>
      <c r="I236" s="79">
        <v>55.911000000000001</v>
      </c>
      <c r="J236" s="79">
        <f t="shared" si="104"/>
        <v>0</v>
      </c>
      <c r="K236" s="79">
        <f t="shared" si="104"/>
        <v>0</v>
      </c>
      <c r="L236" s="79">
        <f t="shared" si="104"/>
        <v>0</v>
      </c>
      <c r="M236" s="79">
        <f t="shared" si="104"/>
        <v>0</v>
      </c>
      <c r="N236" s="134" t="s">
        <v>89</v>
      </c>
    </row>
    <row r="237" spans="1:14" ht="19.5" thickBot="1">
      <c r="A237" s="18">
        <v>224</v>
      </c>
      <c r="B237" s="122" t="s">
        <v>7</v>
      </c>
      <c r="C237" s="36">
        <f>SUM(D237:J237)</f>
        <v>0</v>
      </c>
      <c r="D237" s="427">
        <v>0</v>
      </c>
      <c r="E237" s="393">
        <v>0</v>
      </c>
      <c r="F237" s="391">
        <v>0</v>
      </c>
      <c r="G237" s="393">
        <v>0</v>
      </c>
      <c r="H237" s="393">
        <v>0</v>
      </c>
      <c r="I237" s="391">
        <v>0</v>
      </c>
      <c r="J237" s="393">
        <v>0</v>
      </c>
      <c r="K237" s="393">
        <v>0</v>
      </c>
      <c r="L237" s="393">
        <v>0</v>
      </c>
      <c r="M237" s="393">
        <v>0</v>
      </c>
      <c r="N237" s="221"/>
    </row>
    <row r="238" spans="1:14" ht="19.5" thickBot="1">
      <c r="A238" s="18">
        <v>225</v>
      </c>
      <c r="B238" s="72" t="s">
        <v>6</v>
      </c>
      <c r="C238" s="44">
        <f>SUM(D238:J238)</f>
        <v>0</v>
      </c>
      <c r="D238" s="428">
        <v>0</v>
      </c>
      <c r="E238" s="429">
        <v>0</v>
      </c>
      <c r="F238" s="430">
        <v>0</v>
      </c>
      <c r="G238" s="429">
        <v>0</v>
      </c>
      <c r="H238" s="429">
        <v>0</v>
      </c>
      <c r="I238" s="430">
        <v>0</v>
      </c>
      <c r="J238" s="429">
        <v>0</v>
      </c>
      <c r="K238" s="429">
        <v>0</v>
      </c>
      <c r="L238" s="429">
        <v>0</v>
      </c>
      <c r="M238" s="429">
        <v>0</v>
      </c>
      <c r="N238" s="222"/>
    </row>
    <row r="239" spans="1:14" ht="19.5" thickBot="1">
      <c r="A239" s="18">
        <v>226</v>
      </c>
      <c r="B239" s="70" t="s">
        <v>66</v>
      </c>
      <c r="C239" s="44">
        <f>SUM(D239:J239)</f>
        <v>3765.9110000000001</v>
      </c>
      <c r="D239" s="428">
        <v>0</v>
      </c>
      <c r="E239" s="429">
        <v>0</v>
      </c>
      <c r="F239" s="430">
        <v>3500</v>
      </c>
      <c r="G239" s="429">
        <v>0</v>
      </c>
      <c r="H239" s="429">
        <v>210</v>
      </c>
      <c r="I239" s="430">
        <v>55.911000000000001</v>
      </c>
      <c r="J239" s="429">
        <v>0</v>
      </c>
      <c r="K239" s="429">
        <v>0</v>
      </c>
      <c r="L239" s="429">
        <v>0</v>
      </c>
      <c r="M239" s="429">
        <v>0</v>
      </c>
      <c r="N239" s="222"/>
    </row>
    <row r="240" spans="1:14" ht="19.5" thickBot="1">
      <c r="A240" s="18">
        <v>227</v>
      </c>
      <c r="B240" s="73" t="s">
        <v>51</v>
      </c>
      <c r="C240" s="98">
        <f>SUM(D240:J240)</f>
        <v>0</v>
      </c>
      <c r="D240" s="422">
        <v>0</v>
      </c>
      <c r="E240" s="396">
        <v>0</v>
      </c>
      <c r="F240" s="394">
        <v>0</v>
      </c>
      <c r="G240" s="396">
        <v>0</v>
      </c>
      <c r="H240" s="396">
        <v>0</v>
      </c>
      <c r="I240" s="394">
        <v>0</v>
      </c>
      <c r="J240" s="396">
        <v>0</v>
      </c>
      <c r="K240" s="396">
        <v>0</v>
      </c>
      <c r="L240" s="396">
        <v>0</v>
      </c>
      <c r="M240" s="396">
        <v>0</v>
      </c>
      <c r="N240" s="223"/>
    </row>
    <row r="241" spans="1:14" ht="79.5" thickBot="1">
      <c r="A241" s="18">
        <v>228</v>
      </c>
      <c r="B241" s="128" t="s">
        <v>86</v>
      </c>
      <c r="C241" s="79">
        <f t="shared" ref="C241:M241" si="105">C242+C243+C244+C245</f>
        <v>0</v>
      </c>
      <c r="D241" s="80">
        <f t="shared" si="105"/>
        <v>0</v>
      </c>
      <c r="E241" s="79">
        <f t="shared" si="105"/>
        <v>0</v>
      </c>
      <c r="F241" s="80">
        <f t="shared" si="105"/>
        <v>0</v>
      </c>
      <c r="G241" s="79">
        <f t="shared" si="105"/>
        <v>0</v>
      </c>
      <c r="H241" s="79">
        <f t="shared" si="105"/>
        <v>0</v>
      </c>
      <c r="I241" s="79">
        <f t="shared" si="105"/>
        <v>0</v>
      </c>
      <c r="J241" s="79">
        <f t="shared" si="105"/>
        <v>0</v>
      </c>
      <c r="K241" s="79">
        <f t="shared" si="105"/>
        <v>0</v>
      </c>
      <c r="L241" s="79">
        <f t="shared" si="105"/>
        <v>0</v>
      </c>
      <c r="M241" s="79">
        <f t="shared" si="105"/>
        <v>0</v>
      </c>
      <c r="N241" s="134" t="s">
        <v>89</v>
      </c>
    </row>
    <row r="242" spans="1:14" ht="16.5" thickBot="1">
      <c r="A242" s="18">
        <v>229</v>
      </c>
      <c r="B242" s="122" t="s">
        <v>7</v>
      </c>
      <c r="C242" s="36">
        <f>SUM(D242:J242)</f>
        <v>0</v>
      </c>
      <c r="D242" s="64">
        <v>0</v>
      </c>
      <c r="E242" s="121">
        <v>0</v>
      </c>
      <c r="F242" s="106">
        <v>0</v>
      </c>
      <c r="G242" s="121">
        <v>0</v>
      </c>
      <c r="H242" s="121">
        <v>0</v>
      </c>
      <c r="I242" s="106">
        <v>0</v>
      </c>
      <c r="J242" s="121">
        <v>0</v>
      </c>
      <c r="K242" s="121">
        <v>0</v>
      </c>
      <c r="L242" s="121">
        <v>0</v>
      </c>
      <c r="M242" s="121">
        <v>0</v>
      </c>
      <c r="N242" s="288"/>
    </row>
    <row r="243" spans="1:14" ht="16.5" thickBot="1">
      <c r="A243" s="18">
        <v>230</v>
      </c>
      <c r="B243" s="72" t="s">
        <v>6</v>
      </c>
      <c r="C243" s="44">
        <f>SUM(D243:J243)</f>
        <v>0</v>
      </c>
      <c r="D243" s="89">
        <v>0</v>
      </c>
      <c r="E243" s="113">
        <v>0</v>
      </c>
      <c r="F243" s="111">
        <v>0</v>
      </c>
      <c r="G243" s="113">
        <v>0</v>
      </c>
      <c r="H243" s="113">
        <v>0</v>
      </c>
      <c r="I243" s="111">
        <v>0</v>
      </c>
      <c r="J243" s="113">
        <v>0</v>
      </c>
      <c r="K243" s="113">
        <v>0</v>
      </c>
      <c r="L243" s="113">
        <v>0</v>
      </c>
      <c r="M243" s="113">
        <v>0</v>
      </c>
      <c r="N243" s="289"/>
    </row>
    <row r="244" spans="1:14" ht="16.5" thickBot="1">
      <c r="A244" s="18">
        <v>231</v>
      </c>
      <c r="B244" s="70" t="s">
        <v>66</v>
      </c>
      <c r="C244" s="44">
        <f>SUM(D244:J244)</f>
        <v>0</v>
      </c>
      <c r="D244" s="89">
        <v>0</v>
      </c>
      <c r="E244" s="113">
        <v>0</v>
      </c>
      <c r="F244" s="111">
        <v>0</v>
      </c>
      <c r="G244" s="113">
        <v>0</v>
      </c>
      <c r="H244" s="113">
        <v>0</v>
      </c>
      <c r="I244" s="111">
        <v>0</v>
      </c>
      <c r="J244" s="113">
        <v>0</v>
      </c>
      <c r="K244" s="113">
        <v>0</v>
      </c>
      <c r="L244" s="113">
        <v>0</v>
      </c>
      <c r="M244" s="113">
        <v>0</v>
      </c>
      <c r="N244" s="289"/>
    </row>
    <row r="245" spans="1:14" ht="16.5" thickBot="1">
      <c r="A245" s="18">
        <v>232</v>
      </c>
      <c r="B245" s="73" t="s">
        <v>51</v>
      </c>
      <c r="C245" s="98">
        <f>SUM(D245:J245)</f>
        <v>0</v>
      </c>
      <c r="D245" s="95">
        <v>0</v>
      </c>
      <c r="E245" s="170">
        <v>0</v>
      </c>
      <c r="F245" s="115">
        <v>0</v>
      </c>
      <c r="G245" s="170">
        <v>0</v>
      </c>
      <c r="H245" s="170">
        <v>0</v>
      </c>
      <c r="I245" s="115">
        <v>0</v>
      </c>
      <c r="J245" s="170">
        <v>0</v>
      </c>
      <c r="K245" s="170">
        <v>0</v>
      </c>
      <c r="L245" s="170">
        <v>0</v>
      </c>
      <c r="M245" s="170">
        <v>0</v>
      </c>
      <c r="N245" s="290"/>
    </row>
    <row r="246" spans="1:14" ht="32.25" thickBot="1">
      <c r="A246" s="18">
        <v>233</v>
      </c>
      <c r="B246" s="291" t="s">
        <v>92</v>
      </c>
      <c r="C246" s="79">
        <f t="shared" ref="C246:M246" si="106">C247+C248+C249+C250</f>
        <v>0</v>
      </c>
      <c r="D246" s="80">
        <f t="shared" si="106"/>
        <v>0</v>
      </c>
      <c r="E246" s="79">
        <f t="shared" si="106"/>
        <v>0</v>
      </c>
      <c r="F246" s="80">
        <f t="shared" si="106"/>
        <v>0</v>
      </c>
      <c r="G246" s="79">
        <f t="shared" si="106"/>
        <v>0</v>
      </c>
      <c r="H246" s="79">
        <f t="shared" si="106"/>
        <v>0</v>
      </c>
      <c r="I246" s="79">
        <f t="shared" si="106"/>
        <v>0</v>
      </c>
      <c r="J246" s="79">
        <f t="shared" si="106"/>
        <v>0</v>
      </c>
      <c r="K246" s="79">
        <f t="shared" si="106"/>
        <v>0</v>
      </c>
      <c r="L246" s="79">
        <f t="shared" si="106"/>
        <v>0</v>
      </c>
      <c r="M246" s="79">
        <f t="shared" si="106"/>
        <v>0</v>
      </c>
      <c r="N246" s="134" t="s">
        <v>75</v>
      </c>
    </row>
    <row r="247" spans="1:14" ht="16.5" thickBot="1">
      <c r="A247" s="18">
        <v>234</v>
      </c>
      <c r="B247" s="122" t="s">
        <v>7</v>
      </c>
      <c r="C247" s="36">
        <f>SUM(D247:J247)</f>
        <v>0</v>
      </c>
      <c r="D247" s="64">
        <v>0</v>
      </c>
      <c r="E247" s="121">
        <v>0</v>
      </c>
      <c r="F247" s="106">
        <v>0</v>
      </c>
      <c r="G247" s="121">
        <v>0</v>
      </c>
      <c r="H247" s="121">
        <v>0</v>
      </c>
      <c r="I247" s="106">
        <v>0</v>
      </c>
      <c r="J247" s="121">
        <v>0</v>
      </c>
      <c r="K247" s="121">
        <v>0</v>
      </c>
      <c r="L247" s="121">
        <v>0</v>
      </c>
      <c r="M247" s="121">
        <v>0</v>
      </c>
      <c r="N247" s="288"/>
    </row>
    <row r="248" spans="1:14" ht="16.5" thickBot="1">
      <c r="A248" s="18">
        <v>235</v>
      </c>
      <c r="B248" s="72" t="s">
        <v>6</v>
      </c>
      <c r="C248" s="44">
        <f>SUM(D248:J248)</f>
        <v>0</v>
      </c>
      <c r="D248" s="89">
        <v>0</v>
      </c>
      <c r="E248" s="113">
        <v>0</v>
      </c>
      <c r="F248" s="111">
        <v>0</v>
      </c>
      <c r="G248" s="113">
        <v>0</v>
      </c>
      <c r="H248" s="113">
        <v>0</v>
      </c>
      <c r="I248" s="111">
        <v>0</v>
      </c>
      <c r="J248" s="113">
        <v>0</v>
      </c>
      <c r="K248" s="113">
        <v>0</v>
      </c>
      <c r="L248" s="113">
        <v>0</v>
      </c>
      <c r="M248" s="113">
        <v>0</v>
      </c>
      <c r="N248" s="289"/>
    </row>
    <row r="249" spans="1:14" ht="16.5" thickBot="1">
      <c r="A249" s="18">
        <v>236</v>
      </c>
      <c r="B249" s="70" t="s">
        <v>66</v>
      </c>
      <c r="C249" s="44">
        <f>SUM(D249:J249)</f>
        <v>0</v>
      </c>
      <c r="D249" s="89">
        <v>0</v>
      </c>
      <c r="E249" s="113">
        <v>0</v>
      </c>
      <c r="F249" s="111">
        <v>0</v>
      </c>
      <c r="G249" s="113">
        <v>0</v>
      </c>
      <c r="H249" s="113">
        <v>0</v>
      </c>
      <c r="I249" s="111">
        <v>0</v>
      </c>
      <c r="J249" s="113">
        <v>0</v>
      </c>
      <c r="K249" s="113">
        <v>0</v>
      </c>
      <c r="L249" s="113">
        <v>0</v>
      </c>
      <c r="M249" s="113">
        <v>0</v>
      </c>
      <c r="N249" s="289"/>
    </row>
    <row r="250" spans="1:14" ht="16.5" thickBot="1">
      <c r="A250" s="18">
        <v>237</v>
      </c>
      <c r="B250" s="73" t="s">
        <v>51</v>
      </c>
      <c r="C250" s="98">
        <f>SUM(D250:J250)</f>
        <v>0</v>
      </c>
      <c r="D250" s="95">
        <v>0</v>
      </c>
      <c r="E250" s="170">
        <v>0</v>
      </c>
      <c r="F250" s="115">
        <v>0</v>
      </c>
      <c r="G250" s="170">
        <v>0</v>
      </c>
      <c r="H250" s="170">
        <v>0</v>
      </c>
      <c r="I250" s="115">
        <v>0</v>
      </c>
      <c r="J250" s="170">
        <v>0</v>
      </c>
      <c r="K250" s="170">
        <v>0</v>
      </c>
      <c r="L250" s="170">
        <v>0</v>
      </c>
      <c r="M250" s="170">
        <v>0</v>
      </c>
      <c r="N250" s="290"/>
    </row>
    <row r="251" spans="1:14" ht="95.25" thickBot="1">
      <c r="A251" s="18">
        <v>238</v>
      </c>
      <c r="B251" s="291" t="s">
        <v>101</v>
      </c>
      <c r="C251" s="79">
        <f t="shared" ref="C251:M251" si="107">C252+C253+C254+C255</f>
        <v>0</v>
      </c>
      <c r="D251" s="80">
        <f t="shared" si="107"/>
        <v>0</v>
      </c>
      <c r="E251" s="79">
        <f t="shared" si="107"/>
        <v>0</v>
      </c>
      <c r="F251" s="80">
        <f t="shared" si="107"/>
        <v>0</v>
      </c>
      <c r="G251" s="79">
        <f t="shared" si="107"/>
        <v>0</v>
      </c>
      <c r="H251" s="79">
        <f t="shared" si="107"/>
        <v>0</v>
      </c>
      <c r="I251" s="79">
        <f t="shared" si="107"/>
        <v>0</v>
      </c>
      <c r="J251" s="79">
        <f t="shared" si="107"/>
        <v>0</v>
      </c>
      <c r="K251" s="79">
        <f t="shared" si="107"/>
        <v>0</v>
      </c>
      <c r="L251" s="79">
        <f t="shared" si="107"/>
        <v>0</v>
      </c>
      <c r="M251" s="79">
        <f t="shared" si="107"/>
        <v>0</v>
      </c>
      <c r="N251" s="134" t="s">
        <v>75</v>
      </c>
    </row>
    <row r="252" spans="1:14" ht="16.5" thickBot="1">
      <c r="A252" s="18">
        <v>239</v>
      </c>
      <c r="B252" s="122" t="s">
        <v>7</v>
      </c>
      <c r="C252" s="36">
        <f>SUM(D252:J252)</f>
        <v>0</v>
      </c>
      <c r="D252" s="64">
        <v>0</v>
      </c>
      <c r="E252" s="121">
        <v>0</v>
      </c>
      <c r="F252" s="106">
        <v>0</v>
      </c>
      <c r="G252" s="121">
        <v>0</v>
      </c>
      <c r="H252" s="121">
        <v>0</v>
      </c>
      <c r="I252" s="106">
        <v>0</v>
      </c>
      <c r="J252" s="121">
        <v>0</v>
      </c>
      <c r="K252" s="121">
        <v>0</v>
      </c>
      <c r="L252" s="121">
        <v>0</v>
      </c>
      <c r="M252" s="121">
        <v>0</v>
      </c>
      <c r="N252" s="288"/>
    </row>
    <row r="253" spans="1:14" ht="16.5" thickBot="1">
      <c r="A253" s="18">
        <v>240</v>
      </c>
      <c r="B253" s="72" t="s">
        <v>6</v>
      </c>
      <c r="C253" s="44">
        <f>SUM(D253:J253)</f>
        <v>0</v>
      </c>
      <c r="D253" s="89">
        <v>0</v>
      </c>
      <c r="E253" s="113">
        <v>0</v>
      </c>
      <c r="F253" s="111">
        <v>0</v>
      </c>
      <c r="G253" s="113">
        <v>0</v>
      </c>
      <c r="H253" s="113">
        <v>0</v>
      </c>
      <c r="I253" s="111">
        <v>0</v>
      </c>
      <c r="J253" s="113">
        <v>0</v>
      </c>
      <c r="K253" s="113">
        <v>0</v>
      </c>
      <c r="L253" s="113">
        <v>0</v>
      </c>
      <c r="M253" s="113">
        <v>0</v>
      </c>
      <c r="N253" s="289"/>
    </row>
    <row r="254" spans="1:14" ht="16.5" thickBot="1">
      <c r="A254" s="18">
        <v>241</v>
      </c>
      <c r="B254" s="70" t="s">
        <v>66</v>
      </c>
      <c r="C254" s="44">
        <f>SUM(D254:J254)</f>
        <v>0</v>
      </c>
      <c r="D254" s="89">
        <v>0</v>
      </c>
      <c r="E254" s="113">
        <v>0</v>
      </c>
      <c r="F254" s="111">
        <v>0</v>
      </c>
      <c r="G254" s="113">
        <v>0</v>
      </c>
      <c r="H254" s="113">
        <v>0</v>
      </c>
      <c r="I254" s="111">
        <v>0</v>
      </c>
      <c r="J254" s="113">
        <v>0</v>
      </c>
      <c r="K254" s="113">
        <v>0</v>
      </c>
      <c r="L254" s="113">
        <v>0</v>
      </c>
      <c r="M254" s="113">
        <v>0</v>
      </c>
      <c r="N254" s="289"/>
    </row>
    <row r="255" spans="1:14" ht="16.5" thickBot="1">
      <c r="A255" s="18">
        <v>242</v>
      </c>
      <c r="B255" s="73" t="s">
        <v>51</v>
      </c>
      <c r="C255" s="98">
        <f>SUM(D255:J255)</f>
        <v>0</v>
      </c>
      <c r="D255" s="95">
        <v>0</v>
      </c>
      <c r="E255" s="170">
        <v>0</v>
      </c>
      <c r="F255" s="115">
        <v>0</v>
      </c>
      <c r="G255" s="170">
        <v>0</v>
      </c>
      <c r="H255" s="170">
        <v>0</v>
      </c>
      <c r="I255" s="115">
        <v>0</v>
      </c>
      <c r="J255" s="170">
        <v>0</v>
      </c>
      <c r="K255" s="170">
        <v>0</v>
      </c>
      <c r="L255" s="170">
        <v>0</v>
      </c>
      <c r="M255" s="170">
        <v>0</v>
      </c>
      <c r="N255" s="290"/>
    </row>
    <row r="256" spans="1:14" ht="32.25" thickBot="1">
      <c r="A256" s="18">
        <v>243</v>
      </c>
      <c r="B256" s="291" t="s">
        <v>93</v>
      </c>
      <c r="C256" s="79">
        <f t="shared" ref="C256:M256" si="108">C257+C258+C259+C260</f>
        <v>0</v>
      </c>
      <c r="D256" s="80">
        <f t="shared" si="108"/>
        <v>0</v>
      </c>
      <c r="E256" s="79">
        <f t="shared" si="108"/>
        <v>0</v>
      </c>
      <c r="F256" s="80">
        <f t="shared" si="108"/>
        <v>0</v>
      </c>
      <c r="G256" s="79">
        <f t="shared" si="108"/>
        <v>0</v>
      </c>
      <c r="H256" s="79">
        <f t="shared" si="108"/>
        <v>0</v>
      </c>
      <c r="I256" s="79">
        <f t="shared" si="108"/>
        <v>0</v>
      </c>
      <c r="J256" s="79">
        <f t="shared" si="108"/>
        <v>0</v>
      </c>
      <c r="K256" s="79">
        <f t="shared" si="108"/>
        <v>0</v>
      </c>
      <c r="L256" s="79">
        <f t="shared" si="108"/>
        <v>0</v>
      </c>
      <c r="M256" s="79">
        <f t="shared" si="108"/>
        <v>0</v>
      </c>
      <c r="N256" s="134" t="s">
        <v>75</v>
      </c>
    </row>
    <row r="257" spans="1:14" ht="16.5" thickBot="1">
      <c r="A257" s="18">
        <v>244</v>
      </c>
      <c r="B257" s="122" t="s">
        <v>7</v>
      </c>
      <c r="C257" s="36">
        <f>SUM(D257:J257)</f>
        <v>0</v>
      </c>
      <c r="D257" s="64">
        <v>0</v>
      </c>
      <c r="E257" s="121">
        <v>0</v>
      </c>
      <c r="F257" s="106">
        <v>0</v>
      </c>
      <c r="G257" s="121">
        <v>0</v>
      </c>
      <c r="H257" s="121">
        <v>0</v>
      </c>
      <c r="I257" s="106">
        <v>0</v>
      </c>
      <c r="J257" s="121">
        <v>0</v>
      </c>
      <c r="K257" s="121">
        <v>0</v>
      </c>
      <c r="L257" s="121">
        <v>0</v>
      </c>
      <c r="M257" s="121">
        <v>0</v>
      </c>
      <c r="N257" s="288"/>
    </row>
    <row r="258" spans="1:14" ht="16.5" thickBot="1">
      <c r="A258" s="18">
        <v>245</v>
      </c>
      <c r="B258" s="72" t="s">
        <v>6</v>
      </c>
      <c r="C258" s="44">
        <f>SUM(D258:J258)</f>
        <v>0</v>
      </c>
      <c r="D258" s="89">
        <v>0</v>
      </c>
      <c r="E258" s="113">
        <v>0</v>
      </c>
      <c r="F258" s="111">
        <v>0</v>
      </c>
      <c r="G258" s="113">
        <v>0</v>
      </c>
      <c r="H258" s="113">
        <v>0</v>
      </c>
      <c r="I258" s="111">
        <v>0</v>
      </c>
      <c r="J258" s="113">
        <v>0</v>
      </c>
      <c r="K258" s="113">
        <v>0</v>
      </c>
      <c r="L258" s="113">
        <v>0</v>
      </c>
      <c r="M258" s="113">
        <v>0</v>
      </c>
      <c r="N258" s="289"/>
    </row>
    <row r="259" spans="1:14" ht="16.5" thickBot="1">
      <c r="A259" s="18">
        <v>246</v>
      </c>
      <c r="B259" s="70" t="s">
        <v>66</v>
      </c>
      <c r="C259" s="44">
        <f>SUM(D259:J259)</f>
        <v>0</v>
      </c>
      <c r="D259" s="89">
        <v>0</v>
      </c>
      <c r="E259" s="113">
        <v>0</v>
      </c>
      <c r="F259" s="111">
        <v>0</v>
      </c>
      <c r="G259" s="113">
        <v>0</v>
      </c>
      <c r="H259" s="113">
        <v>0</v>
      </c>
      <c r="I259" s="111">
        <v>0</v>
      </c>
      <c r="J259" s="113">
        <v>0</v>
      </c>
      <c r="K259" s="113">
        <v>0</v>
      </c>
      <c r="L259" s="113">
        <v>0</v>
      </c>
      <c r="M259" s="113">
        <v>0</v>
      </c>
      <c r="N259" s="289"/>
    </row>
    <row r="260" spans="1:14" ht="16.5" thickBot="1">
      <c r="A260" s="18">
        <v>247</v>
      </c>
      <c r="B260" s="73" t="s">
        <v>51</v>
      </c>
      <c r="C260" s="98">
        <f>SUM(D260:J260)</f>
        <v>0</v>
      </c>
      <c r="D260" s="95">
        <v>0</v>
      </c>
      <c r="E260" s="170">
        <v>0</v>
      </c>
      <c r="F260" s="115">
        <v>0</v>
      </c>
      <c r="G260" s="170">
        <v>0</v>
      </c>
      <c r="H260" s="170">
        <v>0</v>
      </c>
      <c r="I260" s="115">
        <v>0</v>
      </c>
      <c r="J260" s="170">
        <v>0</v>
      </c>
      <c r="K260" s="170">
        <v>0</v>
      </c>
      <c r="L260" s="170">
        <v>0</v>
      </c>
      <c r="M260" s="170">
        <v>0</v>
      </c>
      <c r="N260" s="290"/>
    </row>
    <row r="261" spans="1:14" ht="32.25" thickBot="1">
      <c r="A261" s="18">
        <v>248</v>
      </c>
      <c r="B261" s="291" t="s">
        <v>94</v>
      </c>
      <c r="C261" s="79">
        <f>C262+C263+C264+C265</f>
        <v>18150.602999999999</v>
      </c>
      <c r="D261" s="81">
        <f t="shared" ref="D261:M261" si="109">D262+D263+D264+D265</f>
        <v>0</v>
      </c>
      <c r="E261" s="79">
        <f t="shared" si="109"/>
        <v>0</v>
      </c>
      <c r="F261" s="80">
        <f t="shared" si="109"/>
        <v>0</v>
      </c>
      <c r="G261" s="79">
        <f t="shared" si="109"/>
        <v>0</v>
      </c>
      <c r="H261" s="79">
        <f t="shared" si="109"/>
        <v>18150.602999999999</v>
      </c>
      <c r="I261" s="79">
        <f t="shared" si="109"/>
        <v>0</v>
      </c>
      <c r="J261" s="79">
        <f t="shared" si="109"/>
        <v>0</v>
      </c>
      <c r="K261" s="79">
        <f t="shared" si="109"/>
        <v>0</v>
      </c>
      <c r="L261" s="79">
        <f t="shared" si="109"/>
        <v>0</v>
      </c>
      <c r="M261" s="79">
        <f t="shared" si="109"/>
        <v>0</v>
      </c>
      <c r="N261" s="134" t="s">
        <v>141</v>
      </c>
    </row>
    <row r="262" spans="1:14" ht="16.5" thickBot="1">
      <c r="A262" s="18">
        <v>249</v>
      </c>
      <c r="B262" s="122" t="s">
        <v>7</v>
      </c>
      <c r="C262" s="36">
        <f>SUM(D262:J262)</f>
        <v>0</v>
      </c>
      <c r="D262" s="64">
        <v>0</v>
      </c>
      <c r="E262" s="121">
        <v>0</v>
      </c>
      <c r="F262" s="106">
        <v>0</v>
      </c>
      <c r="G262" s="121">
        <v>0</v>
      </c>
      <c r="H262" s="121">
        <v>0</v>
      </c>
      <c r="I262" s="106">
        <v>0</v>
      </c>
      <c r="J262" s="121">
        <v>0</v>
      </c>
      <c r="K262" s="106">
        <v>0</v>
      </c>
      <c r="L262" s="108">
        <v>0</v>
      </c>
      <c r="M262" s="121">
        <v>0</v>
      </c>
      <c r="N262" s="288"/>
    </row>
    <row r="263" spans="1:14" ht="16.5" thickBot="1">
      <c r="A263" s="18">
        <v>250</v>
      </c>
      <c r="B263" s="72" t="s">
        <v>6</v>
      </c>
      <c r="C263" s="44">
        <f>SUM(D263:J263)</f>
        <v>0</v>
      </c>
      <c r="D263" s="89">
        <v>0</v>
      </c>
      <c r="E263" s="113">
        <v>0</v>
      </c>
      <c r="F263" s="111">
        <v>0</v>
      </c>
      <c r="G263" s="113">
        <v>0</v>
      </c>
      <c r="H263" s="113">
        <v>0</v>
      </c>
      <c r="I263" s="111">
        <v>0</v>
      </c>
      <c r="J263" s="113">
        <v>0</v>
      </c>
      <c r="K263" s="111">
        <v>0</v>
      </c>
      <c r="L263" s="113">
        <v>0</v>
      </c>
      <c r="M263" s="113">
        <v>0</v>
      </c>
      <c r="N263" s="289"/>
    </row>
    <row r="264" spans="1:14" ht="16.5" thickBot="1">
      <c r="A264" s="18">
        <v>251</v>
      </c>
      <c r="B264" s="70" t="s">
        <v>66</v>
      </c>
      <c r="C264" s="44">
        <f>SUM(D264:J264)</f>
        <v>18150.602999999999</v>
      </c>
      <c r="D264" s="89">
        <v>0</v>
      </c>
      <c r="E264" s="113">
        <v>0</v>
      </c>
      <c r="F264" s="111">
        <v>0</v>
      </c>
      <c r="G264" s="113">
        <v>0</v>
      </c>
      <c r="H264" s="113">
        <v>18150.602999999999</v>
      </c>
      <c r="I264" s="111">
        <v>0</v>
      </c>
      <c r="J264" s="113">
        <v>0</v>
      </c>
      <c r="K264" s="111">
        <v>0</v>
      </c>
      <c r="L264" s="113">
        <v>0</v>
      </c>
      <c r="M264" s="113">
        <v>0</v>
      </c>
      <c r="N264" s="289"/>
    </row>
    <row r="265" spans="1:14" ht="16.5" thickBot="1">
      <c r="A265" s="18">
        <v>252</v>
      </c>
      <c r="B265" s="73" t="s">
        <v>51</v>
      </c>
      <c r="C265" s="77">
        <f>SUM(D265:J265)</f>
        <v>0</v>
      </c>
      <c r="D265" s="95">
        <v>0</v>
      </c>
      <c r="E265" s="117">
        <v>0</v>
      </c>
      <c r="F265" s="115">
        <v>0</v>
      </c>
      <c r="G265" s="117">
        <v>0</v>
      </c>
      <c r="H265" s="170">
        <v>0</v>
      </c>
      <c r="I265" s="115">
        <v>0</v>
      </c>
      <c r="J265" s="117">
        <v>0</v>
      </c>
      <c r="K265" s="115">
        <v>0</v>
      </c>
      <c r="L265" s="117">
        <v>0</v>
      </c>
      <c r="M265" s="117">
        <v>0</v>
      </c>
      <c r="N265" s="223"/>
    </row>
    <row r="266" spans="1:14" ht="16.5" thickBot="1">
      <c r="A266" s="18">
        <v>253</v>
      </c>
      <c r="B266" s="497" t="s">
        <v>60</v>
      </c>
      <c r="C266" s="498"/>
      <c r="D266" s="498"/>
      <c r="E266" s="498"/>
      <c r="F266" s="498"/>
      <c r="G266" s="498"/>
      <c r="H266" s="498"/>
      <c r="I266" s="498"/>
      <c r="J266" s="498"/>
      <c r="K266" s="499"/>
      <c r="L266" s="499"/>
      <c r="M266" s="499"/>
      <c r="N266" s="500"/>
    </row>
    <row r="267" spans="1:14" ht="74.25" customHeight="1" thickBot="1">
      <c r="A267" s="18">
        <v>254</v>
      </c>
      <c r="B267" s="132" t="s">
        <v>155</v>
      </c>
      <c r="C267" s="79">
        <f>SUM(D267:M267)</f>
        <v>5292.3935199999996</v>
      </c>
      <c r="D267" s="80">
        <f t="shared" ref="D267:M267" si="110">D268+D269+D270+D271</f>
        <v>3796.6035200000001</v>
      </c>
      <c r="E267" s="79">
        <f t="shared" si="110"/>
        <v>0</v>
      </c>
      <c r="F267" s="80">
        <f t="shared" si="110"/>
        <v>0</v>
      </c>
      <c r="G267" s="79">
        <f t="shared" si="110"/>
        <v>0</v>
      </c>
      <c r="H267" s="79">
        <f t="shared" si="110"/>
        <v>0</v>
      </c>
      <c r="I267" s="79">
        <f t="shared" si="110"/>
        <v>1495.79</v>
      </c>
      <c r="J267" s="79">
        <f t="shared" si="110"/>
        <v>0</v>
      </c>
      <c r="K267" s="79">
        <f t="shared" si="110"/>
        <v>0</v>
      </c>
      <c r="L267" s="79">
        <f t="shared" si="110"/>
        <v>0</v>
      </c>
      <c r="M267" s="79">
        <f t="shared" si="110"/>
        <v>0</v>
      </c>
      <c r="N267" s="134" t="s">
        <v>90</v>
      </c>
    </row>
    <row r="268" spans="1:14" ht="16.5" thickBot="1">
      <c r="A268" s="18">
        <v>255</v>
      </c>
      <c r="B268" s="122" t="s">
        <v>7</v>
      </c>
      <c r="C268" s="36">
        <f>SUM(D268:J268)</f>
        <v>0</v>
      </c>
      <c r="D268" s="106">
        <v>0</v>
      </c>
      <c r="E268" s="121">
        <v>0</v>
      </c>
      <c r="F268" s="106">
        <v>0</v>
      </c>
      <c r="G268" s="121">
        <v>0</v>
      </c>
      <c r="H268" s="121">
        <v>0</v>
      </c>
      <c r="I268" s="106">
        <v>0</v>
      </c>
      <c r="J268" s="121">
        <v>0</v>
      </c>
      <c r="K268" s="121">
        <v>0</v>
      </c>
      <c r="L268" s="121">
        <v>0</v>
      </c>
      <c r="M268" s="121">
        <v>0</v>
      </c>
      <c r="N268" s="244"/>
    </row>
    <row r="269" spans="1:14" ht="16.5" thickBot="1">
      <c r="A269" s="18">
        <v>256</v>
      </c>
      <c r="B269" s="72" t="s">
        <v>6</v>
      </c>
      <c r="C269" s="44">
        <f>SUM(D269:J269)</f>
        <v>0</v>
      </c>
      <c r="D269" s="111">
        <v>0</v>
      </c>
      <c r="E269" s="113">
        <v>0</v>
      </c>
      <c r="F269" s="111">
        <v>0</v>
      </c>
      <c r="G269" s="113">
        <v>0</v>
      </c>
      <c r="H269" s="113">
        <v>0</v>
      </c>
      <c r="I269" s="111">
        <v>0</v>
      </c>
      <c r="J269" s="113">
        <v>0</v>
      </c>
      <c r="K269" s="113">
        <v>0</v>
      </c>
      <c r="L269" s="113">
        <v>0</v>
      </c>
      <c r="M269" s="113">
        <v>0</v>
      </c>
      <c r="N269" s="247"/>
    </row>
    <row r="270" spans="1:14" ht="16.5" thickBot="1">
      <c r="A270" s="18">
        <v>257</v>
      </c>
      <c r="B270" s="70" t="s">
        <v>8</v>
      </c>
      <c r="C270" s="48">
        <f>SUM(D270:J270)</f>
        <v>5292.3935199999996</v>
      </c>
      <c r="D270" s="292">
        <v>3796.6035200000001</v>
      </c>
      <c r="E270" s="113">
        <v>0</v>
      </c>
      <c r="F270" s="111">
        <v>0</v>
      </c>
      <c r="G270" s="113">
        <v>0</v>
      </c>
      <c r="H270" s="113">
        <v>0</v>
      </c>
      <c r="I270" s="111">
        <v>1495.79</v>
      </c>
      <c r="J270" s="113">
        <v>0</v>
      </c>
      <c r="K270" s="113">
        <v>0</v>
      </c>
      <c r="L270" s="113">
        <v>0</v>
      </c>
      <c r="M270" s="113">
        <v>0</v>
      </c>
      <c r="N270" s="230"/>
    </row>
    <row r="271" spans="1:14" ht="16.5" thickBot="1">
      <c r="A271" s="18">
        <v>258</v>
      </c>
      <c r="B271" s="73" t="s">
        <v>51</v>
      </c>
      <c r="C271" s="98">
        <f>SUM(D271:J271)</f>
        <v>0</v>
      </c>
      <c r="D271" s="115">
        <v>0</v>
      </c>
      <c r="E271" s="170">
        <v>0</v>
      </c>
      <c r="F271" s="115">
        <v>0</v>
      </c>
      <c r="G271" s="170">
        <v>0</v>
      </c>
      <c r="H271" s="170">
        <v>0</v>
      </c>
      <c r="I271" s="115">
        <v>0</v>
      </c>
      <c r="J271" s="170">
        <v>0</v>
      </c>
      <c r="K271" s="170">
        <v>0</v>
      </c>
      <c r="L271" s="170">
        <v>0</v>
      </c>
      <c r="M271" s="170">
        <v>0</v>
      </c>
      <c r="N271" s="247"/>
    </row>
    <row r="272" spans="1:14" ht="63.75" thickBot="1">
      <c r="A272" s="18">
        <v>259</v>
      </c>
      <c r="B272" s="291" t="s">
        <v>107</v>
      </c>
      <c r="C272" s="79">
        <f>SUM(D272:M272)</f>
        <v>12002.595300000001</v>
      </c>
      <c r="D272" s="80">
        <f>D273+D274+D275+D276</f>
        <v>12002.595300000001</v>
      </c>
      <c r="E272" s="79">
        <f t="shared" ref="E272:M272" si="111">E273+E274+E275+E276</f>
        <v>0</v>
      </c>
      <c r="F272" s="80">
        <f t="shared" si="111"/>
        <v>0</v>
      </c>
      <c r="G272" s="79">
        <f t="shared" si="111"/>
        <v>0</v>
      </c>
      <c r="H272" s="79">
        <f t="shared" si="111"/>
        <v>0</v>
      </c>
      <c r="I272" s="79">
        <f t="shared" si="111"/>
        <v>0</v>
      </c>
      <c r="J272" s="79">
        <f t="shared" si="111"/>
        <v>0</v>
      </c>
      <c r="K272" s="79">
        <f t="shared" si="111"/>
        <v>0</v>
      </c>
      <c r="L272" s="79">
        <f t="shared" si="111"/>
        <v>0</v>
      </c>
      <c r="M272" s="79">
        <f t="shared" si="111"/>
        <v>0</v>
      </c>
      <c r="N272" s="293" t="s">
        <v>142</v>
      </c>
    </row>
    <row r="273" spans="1:14" ht="16.5" thickBot="1">
      <c r="A273" s="18">
        <v>260</v>
      </c>
      <c r="B273" s="122" t="s">
        <v>7</v>
      </c>
      <c r="C273" s="36">
        <f>SUM(D273:J273)</f>
        <v>0</v>
      </c>
      <c r="D273" s="106">
        <v>0</v>
      </c>
      <c r="E273" s="121">
        <v>0</v>
      </c>
      <c r="F273" s="106">
        <v>0</v>
      </c>
      <c r="G273" s="121">
        <v>0</v>
      </c>
      <c r="H273" s="121">
        <v>0</v>
      </c>
      <c r="I273" s="106">
        <v>0</v>
      </c>
      <c r="J273" s="121">
        <v>0</v>
      </c>
      <c r="K273" s="121">
        <v>0</v>
      </c>
      <c r="L273" s="121">
        <v>0</v>
      </c>
      <c r="M273" s="121">
        <v>0</v>
      </c>
      <c r="N273" s="255"/>
    </row>
    <row r="274" spans="1:14" ht="16.5" thickBot="1">
      <c r="A274" s="18">
        <v>261</v>
      </c>
      <c r="B274" s="72" t="s">
        <v>6</v>
      </c>
      <c r="C274" s="44">
        <f>SUM(D274:J274)</f>
        <v>0</v>
      </c>
      <c r="D274" s="111">
        <v>0</v>
      </c>
      <c r="E274" s="113">
        <v>0</v>
      </c>
      <c r="F274" s="111">
        <v>0</v>
      </c>
      <c r="G274" s="113">
        <v>0</v>
      </c>
      <c r="H274" s="113">
        <v>0</v>
      </c>
      <c r="I274" s="111">
        <v>0</v>
      </c>
      <c r="J274" s="113">
        <v>0</v>
      </c>
      <c r="K274" s="113">
        <v>0</v>
      </c>
      <c r="L274" s="113">
        <v>0</v>
      </c>
      <c r="M274" s="113">
        <v>0</v>
      </c>
      <c r="N274" s="247"/>
    </row>
    <row r="275" spans="1:14" ht="16.5" thickBot="1">
      <c r="A275" s="18">
        <v>262</v>
      </c>
      <c r="B275" s="70" t="s">
        <v>8</v>
      </c>
      <c r="C275" s="48">
        <f>SUM(D275:J275)</f>
        <v>12002.595300000001</v>
      </c>
      <c r="D275" s="292">
        <v>12002.595300000001</v>
      </c>
      <c r="E275" s="113">
        <v>0</v>
      </c>
      <c r="F275" s="111">
        <v>0</v>
      </c>
      <c r="G275" s="113">
        <v>0</v>
      </c>
      <c r="H275" s="113">
        <v>0</v>
      </c>
      <c r="I275" s="111">
        <v>0</v>
      </c>
      <c r="J275" s="113">
        <v>0</v>
      </c>
      <c r="K275" s="113">
        <v>0</v>
      </c>
      <c r="L275" s="113">
        <v>0</v>
      </c>
      <c r="M275" s="113">
        <v>0</v>
      </c>
      <c r="N275" s="230"/>
    </row>
    <row r="276" spans="1:14" ht="16.5" thickBot="1">
      <c r="A276" s="18">
        <v>263</v>
      </c>
      <c r="B276" s="161" t="s">
        <v>51</v>
      </c>
      <c r="C276" s="77">
        <f>SUM(D276:J276)</f>
        <v>0</v>
      </c>
      <c r="D276" s="118">
        <v>0</v>
      </c>
      <c r="E276" s="117">
        <v>0</v>
      </c>
      <c r="F276" s="118">
        <v>0</v>
      </c>
      <c r="G276" s="117">
        <v>0</v>
      </c>
      <c r="H276" s="117">
        <v>0</v>
      </c>
      <c r="I276" s="118">
        <v>0</v>
      </c>
      <c r="J276" s="117">
        <v>0</v>
      </c>
      <c r="K276" s="117">
        <v>0</v>
      </c>
      <c r="L276" s="117">
        <v>0</v>
      </c>
      <c r="M276" s="117">
        <v>0</v>
      </c>
      <c r="N276" s="232"/>
    </row>
    <row r="277" spans="1:14" ht="63" customHeight="1" thickBot="1">
      <c r="A277" s="18">
        <v>264</v>
      </c>
      <c r="B277" s="291" t="s">
        <v>108</v>
      </c>
      <c r="C277" s="79">
        <f>SUM(D277:M277)</f>
        <v>3104.2200000000003</v>
      </c>
      <c r="D277" s="80">
        <f t="shared" ref="D277:M277" si="112">D278+D279+D280+D281</f>
        <v>1556</v>
      </c>
      <c r="E277" s="79">
        <f t="shared" si="112"/>
        <v>1548.22</v>
      </c>
      <c r="F277" s="80">
        <f t="shared" si="112"/>
        <v>0</v>
      </c>
      <c r="G277" s="79">
        <f t="shared" si="112"/>
        <v>0</v>
      </c>
      <c r="H277" s="79">
        <f t="shared" si="112"/>
        <v>0</v>
      </c>
      <c r="I277" s="79">
        <f t="shared" si="112"/>
        <v>0</v>
      </c>
      <c r="J277" s="79">
        <f t="shared" si="112"/>
        <v>0</v>
      </c>
      <c r="K277" s="79">
        <f t="shared" si="112"/>
        <v>0</v>
      </c>
      <c r="L277" s="79">
        <f t="shared" si="112"/>
        <v>0</v>
      </c>
      <c r="M277" s="79">
        <f t="shared" si="112"/>
        <v>0</v>
      </c>
      <c r="N277" s="293" t="s">
        <v>142</v>
      </c>
    </row>
    <row r="278" spans="1:14" ht="16.5" thickBot="1">
      <c r="A278" s="18">
        <v>265</v>
      </c>
      <c r="B278" s="122" t="s">
        <v>7</v>
      </c>
      <c r="C278" s="36">
        <f>SUM(D278:J278)</f>
        <v>0</v>
      </c>
      <c r="D278" s="106">
        <v>0</v>
      </c>
      <c r="E278" s="121">
        <v>0</v>
      </c>
      <c r="F278" s="106">
        <v>0</v>
      </c>
      <c r="G278" s="121">
        <v>0</v>
      </c>
      <c r="H278" s="121">
        <v>0</v>
      </c>
      <c r="I278" s="106">
        <v>0</v>
      </c>
      <c r="J278" s="121">
        <v>0</v>
      </c>
      <c r="K278" s="121">
        <v>0</v>
      </c>
      <c r="L278" s="121">
        <v>0</v>
      </c>
      <c r="M278" s="121">
        <v>0</v>
      </c>
      <c r="N278" s="244"/>
    </row>
    <row r="279" spans="1:14" ht="16.5" thickBot="1">
      <c r="A279" s="18">
        <v>266</v>
      </c>
      <c r="B279" s="72" t="s">
        <v>6</v>
      </c>
      <c r="C279" s="44">
        <f>SUM(D279:J279)</f>
        <v>0</v>
      </c>
      <c r="D279" s="111">
        <v>0</v>
      </c>
      <c r="E279" s="113">
        <v>0</v>
      </c>
      <c r="F279" s="111">
        <v>0</v>
      </c>
      <c r="G279" s="113">
        <v>0</v>
      </c>
      <c r="H279" s="113">
        <v>0</v>
      </c>
      <c r="I279" s="111">
        <v>0</v>
      </c>
      <c r="J279" s="113">
        <v>0</v>
      </c>
      <c r="K279" s="113">
        <v>0</v>
      </c>
      <c r="L279" s="113">
        <v>0</v>
      </c>
      <c r="M279" s="113">
        <v>0</v>
      </c>
      <c r="N279" s="230"/>
    </row>
    <row r="280" spans="1:14" ht="16.5" thickBot="1">
      <c r="A280" s="18">
        <v>267</v>
      </c>
      <c r="B280" s="70" t="s">
        <v>8</v>
      </c>
      <c r="C280" s="44">
        <f>SUM(D280:M280)</f>
        <v>3104.2200000000003</v>
      </c>
      <c r="D280" s="292">
        <v>1556</v>
      </c>
      <c r="E280" s="113">
        <v>1548.22</v>
      </c>
      <c r="F280" s="111">
        <v>0</v>
      </c>
      <c r="G280" s="113">
        <v>0</v>
      </c>
      <c r="H280" s="113">
        <v>0</v>
      </c>
      <c r="I280" s="111">
        <v>0</v>
      </c>
      <c r="J280" s="113">
        <v>0</v>
      </c>
      <c r="K280" s="113">
        <v>0</v>
      </c>
      <c r="L280" s="113">
        <v>0</v>
      </c>
      <c r="M280" s="113">
        <v>0</v>
      </c>
      <c r="N280" s="230"/>
    </row>
    <row r="281" spans="1:14" ht="16.5" thickBot="1">
      <c r="A281" s="18">
        <v>268</v>
      </c>
      <c r="B281" s="73" t="s">
        <v>51</v>
      </c>
      <c r="C281" s="98">
        <f>SUM(D281:J281)</f>
        <v>0</v>
      </c>
      <c r="D281" s="115">
        <v>0</v>
      </c>
      <c r="E281" s="170">
        <v>0</v>
      </c>
      <c r="F281" s="115">
        <v>0</v>
      </c>
      <c r="G281" s="170">
        <v>0</v>
      </c>
      <c r="H281" s="170">
        <v>0</v>
      </c>
      <c r="I281" s="115">
        <v>0</v>
      </c>
      <c r="J281" s="170">
        <v>0</v>
      </c>
      <c r="K281" s="170">
        <v>0</v>
      </c>
      <c r="L281" s="170">
        <v>0</v>
      </c>
      <c r="M281" s="170">
        <v>0</v>
      </c>
      <c r="N281" s="247"/>
    </row>
    <row r="282" spans="1:14" ht="95.25" customHeight="1" thickBot="1">
      <c r="A282" s="18">
        <v>269</v>
      </c>
      <c r="B282" s="291" t="s">
        <v>109</v>
      </c>
      <c r="C282" s="79">
        <f>SUM(D282:M282)</f>
        <v>540</v>
      </c>
      <c r="D282" s="80">
        <f>D283+D284+D285+D286</f>
        <v>0</v>
      </c>
      <c r="E282" s="79">
        <f t="shared" ref="E282:M282" si="113">E283+E284+E285+E286</f>
        <v>0</v>
      </c>
      <c r="F282" s="80">
        <f t="shared" si="113"/>
        <v>0</v>
      </c>
      <c r="G282" s="79">
        <f t="shared" si="113"/>
        <v>540</v>
      </c>
      <c r="H282" s="79">
        <f t="shared" si="113"/>
        <v>0</v>
      </c>
      <c r="I282" s="79">
        <f t="shared" si="113"/>
        <v>0</v>
      </c>
      <c r="J282" s="79">
        <f t="shared" si="113"/>
        <v>0</v>
      </c>
      <c r="K282" s="79">
        <f t="shared" si="113"/>
        <v>0</v>
      </c>
      <c r="L282" s="79">
        <f t="shared" si="113"/>
        <v>0</v>
      </c>
      <c r="M282" s="79">
        <f t="shared" si="113"/>
        <v>0</v>
      </c>
      <c r="N282" s="293" t="s">
        <v>143</v>
      </c>
    </row>
    <row r="283" spans="1:14" ht="16.5" thickBot="1">
      <c r="A283" s="18">
        <v>270</v>
      </c>
      <c r="B283" s="122" t="s">
        <v>7</v>
      </c>
      <c r="C283" s="36">
        <f>D283+E283+F283+G283+H283+I283+J283</f>
        <v>0</v>
      </c>
      <c r="D283" s="106">
        <v>0</v>
      </c>
      <c r="E283" s="121">
        <v>0</v>
      </c>
      <c r="F283" s="106">
        <v>0</v>
      </c>
      <c r="G283" s="121">
        <v>0</v>
      </c>
      <c r="H283" s="121">
        <v>0</v>
      </c>
      <c r="I283" s="106">
        <v>0</v>
      </c>
      <c r="J283" s="167">
        <v>0</v>
      </c>
      <c r="K283" s="167">
        <v>0</v>
      </c>
      <c r="L283" s="167">
        <v>0</v>
      </c>
      <c r="M283" s="121">
        <v>0</v>
      </c>
      <c r="N283" s="294"/>
    </row>
    <row r="284" spans="1:14" ht="16.5" thickBot="1">
      <c r="A284" s="18">
        <v>271</v>
      </c>
      <c r="B284" s="72" t="s">
        <v>6</v>
      </c>
      <c r="C284" s="44">
        <f>D284+E284+F284+G284+H284+I284+J284</f>
        <v>0</v>
      </c>
      <c r="D284" s="111">
        <v>0</v>
      </c>
      <c r="E284" s="113">
        <v>0</v>
      </c>
      <c r="F284" s="111">
        <v>0</v>
      </c>
      <c r="G284" s="113">
        <v>0</v>
      </c>
      <c r="H284" s="113">
        <v>0</v>
      </c>
      <c r="I284" s="111">
        <v>0</v>
      </c>
      <c r="J284" s="112">
        <v>0</v>
      </c>
      <c r="K284" s="112">
        <v>0</v>
      </c>
      <c r="L284" s="112">
        <v>0</v>
      </c>
      <c r="M284" s="113">
        <v>0</v>
      </c>
      <c r="N284" s="294"/>
    </row>
    <row r="285" spans="1:14" ht="16.5" thickBot="1">
      <c r="A285" s="18">
        <v>272</v>
      </c>
      <c r="B285" s="70" t="s">
        <v>8</v>
      </c>
      <c r="C285" s="44">
        <f>SUM(D285:M285)</f>
        <v>540</v>
      </c>
      <c r="D285" s="111">
        <v>0</v>
      </c>
      <c r="E285" s="113">
        <v>0</v>
      </c>
      <c r="F285" s="111">
        <v>0</v>
      </c>
      <c r="G285" s="113">
        <v>540</v>
      </c>
      <c r="H285" s="113">
        <v>0</v>
      </c>
      <c r="I285" s="111">
        <v>0</v>
      </c>
      <c r="J285" s="112">
        <v>0</v>
      </c>
      <c r="K285" s="112">
        <v>0</v>
      </c>
      <c r="L285" s="112">
        <v>0</v>
      </c>
      <c r="M285" s="113">
        <v>0</v>
      </c>
      <c r="N285" s="294"/>
    </row>
    <row r="286" spans="1:14" ht="16.5" thickBot="1">
      <c r="A286" s="18">
        <v>273</v>
      </c>
      <c r="B286" s="161" t="s">
        <v>51</v>
      </c>
      <c r="C286" s="77">
        <f>D286+E286+F286+G286+H286+I286+J286</f>
        <v>0</v>
      </c>
      <c r="D286" s="118">
        <v>0</v>
      </c>
      <c r="E286" s="117">
        <v>0</v>
      </c>
      <c r="F286" s="118">
        <v>0</v>
      </c>
      <c r="G286" s="117">
        <v>0</v>
      </c>
      <c r="H286" s="117">
        <v>0</v>
      </c>
      <c r="I286" s="118">
        <v>0</v>
      </c>
      <c r="J286" s="116">
        <v>0</v>
      </c>
      <c r="K286" s="116">
        <v>0</v>
      </c>
      <c r="L286" s="116">
        <v>0</v>
      </c>
      <c r="M286" s="117">
        <v>0</v>
      </c>
      <c r="N286" s="295"/>
    </row>
    <row r="287" spans="1:14" ht="16.5" thickBot="1">
      <c r="A287" s="18">
        <v>274</v>
      </c>
      <c r="B287" s="478" t="s">
        <v>61</v>
      </c>
      <c r="C287" s="479"/>
      <c r="D287" s="479"/>
      <c r="E287" s="479"/>
      <c r="F287" s="479"/>
      <c r="G287" s="479"/>
      <c r="H287" s="479"/>
      <c r="I287" s="479"/>
      <c r="J287" s="479"/>
      <c r="K287" s="479"/>
      <c r="L287" s="479"/>
      <c r="M287" s="479"/>
      <c r="N287" s="480"/>
    </row>
    <row r="288" spans="1:14" ht="48" thickBot="1">
      <c r="A288" s="18">
        <v>275</v>
      </c>
      <c r="B288" s="83" t="s">
        <v>62</v>
      </c>
      <c r="C288" s="63">
        <f>C289+C290+C291+C292</f>
        <v>0</v>
      </c>
      <c r="D288" s="64">
        <f t="shared" ref="D288:M288" si="114">D289+D290+D291+D292</f>
        <v>0</v>
      </c>
      <c r="E288" s="66">
        <f t="shared" si="114"/>
        <v>0</v>
      </c>
      <c r="F288" s="64">
        <f t="shared" si="114"/>
        <v>0</v>
      </c>
      <c r="G288" s="66">
        <f t="shared" si="114"/>
        <v>0</v>
      </c>
      <c r="H288" s="84">
        <f t="shared" si="114"/>
        <v>0</v>
      </c>
      <c r="I288" s="151">
        <f t="shared" si="114"/>
        <v>0</v>
      </c>
      <c r="J288" s="66">
        <f t="shared" si="114"/>
        <v>0</v>
      </c>
      <c r="K288" s="66">
        <f t="shared" si="114"/>
        <v>0</v>
      </c>
      <c r="L288" s="66">
        <f t="shared" si="114"/>
        <v>0</v>
      </c>
      <c r="M288" s="66">
        <f t="shared" si="114"/>
        <v>0</v>
      </c>
      <c r="N288" s="221"/>
    </row>
    <row r="289" spans="1:14" ht="16.5" thickBot="1">
      <c r="A289" s="18">
        <v>276</v>
      </c>
      <c r="B289" s="104" t="s">
        <v>7</v>
      </c>
      <c r="C289" s="44">
        <f>SUM(D289:J289)</f>
        <v>0</v>
      </c>
      <c r="D289" s="89">
        <v>0</v>
      </c>
      <c r="E289" s="90">
        <v>0</v>
      </c>
      <c r="F289" s="89">
        <v>0</v>
      </c>
      <c r="G289" s="90">
        <v>0</v>
      </c>
      <c r="H289" s="90">
        <v>0</v>
      </c>
      <c r="I289" s="89">
        <v>0</v>
      </c>
      <c r="J289" s="90">
        <v>0</v>
      </c>
      <c r="K289" s="90">
        <v>0</v>
      </c>
      <c r="L289" s="90">
        <v>0</v>
      </c>
      <c r="M289" s="90">
        <v>0</v>
      </c>
      <c r="N289" s="222"/>
    </row>
    <row r="290" spans="1:14" ht="16.5" thickBot="1">
      <c r="A290" s="18">
        <v>277</v>
      </c>
      <c r="B290" s="88" t="s">
        <v>6</v>
      </c>
      <c r="C290" s="44">
        <f>SUM(D290:J290)</f>
        <v>0</v>
      </c>
      <c r="D290" s="89">
        <v>0</v>
      </c>
      <c r="E290" s="90">
        <v>0</v>
      </c>
      <c r="F290" s="89">
        <v>0</v>
      </c>
      <c r="G290" s="90">
        <v>0</v>
      </c>
      <c r="H290" s="90">
        <v>0</v>
      </c>
      <c r="I290" s="89">
        <v>0</v>
      </c>
      <c r="J290" s="90">
        <v>0</v>
      </c>
      <c r="K290" s="90">
        <v>0</v>
      </c>
      <c r="L290" s="90">
        <v>0</v>
      </c>
      <c r="M290" s="90">
        <v>0</v>
      </c>
      <c r="N290" s="222"/>
    </row>
    <row r="291" spans="1:14" ht="16.5" thickBot="1">
      <c r="A291" s="18">
        <v>278</v>
      </c>
      <c r="B291" s="94" t="s">
        <v>8</v>
      </c>
      <c r="C291" s="44">
        <f>SUM(D291:J291)</f>
        <v>0</v>
      </c>
      <c r="D291" s="89">
        <v>0</v>
      </c>
      <c r="E291" s="90">
        <v>0</v>
      </c>
      <c r="F291" s="89">
        <v>0</v>
      </c>
      <c r="G291" s="90">
        <v>0</v>
      </c>
      <c r="H291" s="90">
        <v>0</v>
      </c>
      <c r="I291" s="89">
        <v>0</v>
      </c>
      <c r="J291" s="90">
        <v>0</v>
      </c>
      <c r="K291" s="90">
        <v>0</v>
      </c>
      <c r="L291" s="90">
        <v>0</v>
      </c>
      <c r="M291" s="90">
        <v>0</v>
      </c>
      <c r="N291" s="222"/>
    </row>
    <row r="292" spans="1:14" ht="16.5" thickBot="1">
      <c r="A292" s="18">
        <v>279</v>
      </c>
      <c r="B292" s="94" t="s">
        <v>51</v>
      </c>
      <c r="C292" s="77">
        <f>SUM(D292:J292)</f>
        <v>0</v>
      </c>
      <c r="D292" s="95">
        <v>0</v>
      </c>
      <c r="E292" s="101">
        <v>0</v>
      </c>
      <c r="F292" s="95">
        <v>0</v>
      </c>
      <c r="G292" s="101">
        <v>0</v>
      </c>
      <c r="H292" s="96">
        <v>0</v>
      </c>
      <c r="I292" s="95">
        <v>0</v>
      </c>
      <c r="J292" s="101">
        <v>0</v>
      </c>
      <c r="K292" s="101">
        <v>0</v>
      </c>
      <c r="L292" s="101">
        <v>0</v>
      </c>
      <c r="M292" s="101">
        <v>0</v>
      </c>
      <c r="N292" s="223"/>
    </row>
    <row r="293" spans="1:14" ht="16.5" thickBot="1">
      <c r="A293" s="18">
        <v>280</v>
      </c>
      <c r="B293" s="478" t="s">
        <v>63</v>
      </c>
      <c r="C293" s="478"/>
      <c r="D293" s="478"/>
      <c r="E293" s="478"/>
      <c r="F293" s="478"/>
      <c r="G293" s="478"/>
      <c r="H293" s="478"/>
      <c r="I293" s="478"/>
      <c r="J293" s="478"/>
      <c r="K293" s="478"/>
      <c r="L293" s="478"/>
      <c r="M293" s="478"/>
      <c r="N293" s="494"/>
    </row>
    <row r="294" spans="1:14" ht="32.25" thickBot="1">
      <c r="A294" s="18">
        <v>281</v>
      </c>
      <c r="B294" s="296" t="s">
        <v>47</v>
      </c>
      <c r="C294" s="531">
        <f>SUM(D294:M294)</f>
        <v>677430.1481600001</v>
      </c>
      <c r="D294" s="532">
        <f t="shared" ref="D294:M294" si="115">D295+D296+D297+D298</f>
        <v>6778.7661600000001</v>
      </c>
      <c r="E294" s="531">
        <f t="shared" si="115"/>
        <v>51654.069000000003</v>
      </c>
      <c r="F294" s="533">
        <f t="shared" si="115"/>
        <v>35782.875</v>
      </c>
      <c r="G294" s="531">
        <f t="shared" si="115"/>
        <v>20863.387999999999</v>
      </c>
      <c r="H294" s="533">
        <f t="shared" si="115"/>
        <v>94541.52</v>
      </c>
      <c r="I294" s="532">
        <f t="shared" si="115"/>
        <v>195054.29800000001</v>
      </c>
      <c r="J294" s="531">
        <f t="shared" si="115"/>
        <v>53051.903980000003</v>
      </c>
      <c r="K294" s="533">
        <f t="shared" si="115"/>
        <v>199730.52802</v>
      </c>
      <c r="L294" s="531">
        <f t="shared" si="115"/>
        <v>19972.8</v>
      </c>
      <c r="M294" s="533">
        <f t="shared" si="115"/>
        <v>0</v>
      </c>
      <c r="N294" s="152"/>
    </row>
    <row r="295" spans="1:14" ht="16.5" thickBot="1">
      <c r="A295" s="18">
        <v>282</v>
      </c>
      <c r="B295" s="70" t="s">
        <v>7</v>
      </c>
      <c r="C295" s="90">
        <f>SUM(D295:J295)</f>
        <v>0</v>
      </c>
      <c r="D295" s="89">
        <f t="shared" ref="D295:M295" si="116">D308+D325+D330+D335</f>
        <v>0</v>
      </c>
      <c r="E295" s="90">
        <f t="shared" si="116"/>
        <v>0</v>
      </c>
      <c r="F295" s="89">
        <f t="shared" si="116"/>
        <v>0</v>
      </c>
      <c r="G295" s="90">
        <f t="shared" si="116"/>
        <v>0</v>
      </c>
      <c r="H295" s="89">
        <f t="shared" si="116"/>
        <v>0</v>
      </c>
      <c r="I295" s="91">
        <f t="shared" si="116"/>
        <v>0</v>
      </c>
      <c r="J295" s="90">
        <f t="shared" si="116"/>
        <v>0</v>
      </c>
      <c r="K295" s="89">
        <f t="shared" si="116"/>
        <v>0</v>
      </c>
      <c r="L295" s="90">
        <f t="shared" si="116"/>
        <v>0</v>
      </c>
      <c r="M295" s="89">
        <f t="shared" si="116"/>
        <v>0</v>
      </c>
      <c r="N295" s="93"/>
    </row>
    <row r="296" spans="1:14" ht="16.5" thickBot="1">
      <c r="A296" s="18">
        <v>283</v>
      </c>
      <c r="B296" s="70" t="s">
        <v>6</v>
      </c>
      <c r="C296" s="90">
        <f>SUM(D296:M296)</f>
        <v>361614.08765999996</v>
      </c>
      <c r="D296" s="89">
        <f>D309+D326+D331+D336+D340+D343+D346+D349+D352</f>
        <v>873.95</v>
      </c>
      <c r="E296" s="90">
        <f>E309+E326+E331+E336+E340+E343+E346+E349+E352</f>
        <v>1279.27</v>
      </c>
      <c r="F296" s="89">
        <f>F309+F326+F331+F336+F340+F343+F346+F349+F352</f>
        <v>9346.2000000000007</v>
      </c>
      <c r="G296" s="90">
        <f>G309+G326+G331+G336+G340+G343+G346+G349+G352</f>
        <v>0</v>
      </c>
      <c r="H296" s="89">
        <f>H309+H326+H331+H336+H340+H343+H346+H349+H352</f>
        <v>38845.840000000004</v>
      </c>
      <c r="I296" s="91">
        <f>I309+I326+I331+I336+I340+I343+I346+I349</f>
        <v>134899.71</v>
      </c>
      <c r="J296" s="90">
        <f>J309+J326+J331+J336+J340+J343+J346+J349</f>
        <v>0</v>
      </c>
      <c r="K296" s="89">
        <f>K309+K326+K331+K336+K340+K343+K346+K349</f>
        <v>176369.11765999999</v>
      </c>
      <c r="L296" s="90">
        <f>L309+L326+L331+L336+L340+L343+L346+L349</f>
        <v>0</v>
      </c>
      <c r="M296" s="89">
        <f>M309+M326+M331+M336+M340+M343+M346+M349</f>
        <v>0</v>
      </c>
      <c r="N296" s="93"/>
    </row>
    <row r="297" spans="1:14" ht="16.5" thickBot="1">
      <c r="A297" s="18">
        <v>284</v>
      </c>
      <c r="B297" s="70" t="s">
        <v>8</v>
      </c>
      <c r="C297" s="90">
        <f>SUM(D297:M297)</f>
        <v>315816.06049999996</v>
      </c>
      <c r="D297" s="91">
        <f t="shared" ref="D297:M297" si="117">D300+D302+D304+D306+D310+D313+D315+D317+D327+D332+D337+D341+D344+D347+D350+D354</f>
        <v>5904.8161600000003</v>
      </c>
      <c r="E297" s="90">
        <f t="shared" si="117"/>
        <v>50374.799000000006</v>
      </c>
      <c r="F297" s="89">
        <f t="shared" si="117"/>
        <v>26436.674999999999</v>
      </c>
      <c r="G297" s="90">
        <f t="shared" si="117"/>
        <v>20863.387999999999</v>
      </c>
      <c r="H297" s="89">
        <f t="shared" si="117"/>
        <v>55695.68</v>
      </c>
      <c r="I297" s="91">
        <f>I300+I302+I304+I306+I310+I313+I315+I317+I327+I332+I337+I341+I344+I347+I350+I354</f>
        <v>60154.588000000003</v>
      </c>
      <c r="J297" s="91">
        <f t="shared" si="117"/>
        <v>53051.903980000003</v>
      </c>
      <c r="K297" s="91">
        <f t="shared" si="117"/>
        <v>23361.410359999998</v>
      </c>
      <c r="L297" s="91">
        <f t="shared" si="117"/>
        <v>19972.8</v>
      </c>
      <c r="M297" s="91">
        <f t="shared" si="117"/>
        <v>0</v>
      </c>
      <c r="N297" s="93"/>
    </row>
    <row r="298" spans="1:14" ht="16.5" thickBot="1">
      <c r="A298" s="18">
        <v>285</v>
      </c>
      <c r="B298" s="161" t="s">
        <v>51</v>
      </c>
      <c r="C298" s="90">
        <f>D298+E298+F298+G298+H298+I298+J298</f>
        <v>0</v>
      </c>
      <c r="D298" s="105">
        <f t="shared" ref="D298:M298" si="118">D311+D328+D333+D338</f>
        <v>0</v>
      </c>
      <c r="E298" s="101">
        <f t="shared" si="118"/>
        <v>0</v>
      </c>
      <c r="F298" s="105">
        <f t="shared" si="118"/>
        <v>0</v>
      </c>
      <c r="G298" s="101">
        <f t="shared" si="118"/>
        <v>0</v>
      </c>
      <c r="H298" s="105">
        <f t="shared" si="118"/>
        <v>0</v>
      </c>
      <c r="I298" s="102">
        <f t="shared" si="118"/>
        <v>0</v>
      </c>
      <c r="J298" s="101">
        <f t="shared" si="118"/>
        <v>0</v>
      </c>
      <c r="K298" s="105">
        <f t="shared" si="118"/>
        <v>0</v>
      </c>
      <c r="L298" s="101">
        <f t="shared" si="118"/>
        <v>0</v>
      </c>
      <c r="M298" s="105">
        <f t="shared" si="118"/>
        <v>0</v>
      </c>
      <c r="N298" s="155"/>
    </row>
    <row r="299" spans="1:14" ht="95.25" thickBot="1">
      <c r="A299" s="18">
        <v>286</v>
      </c>
      <c r="B299" s="132" t="s">
        <v>110</v>
      </c>
      <c r="C299" s="79">
        <f>SUM(D299:M299)</f>
        <v>6359.9620000000004</v>
      </c>
      <c r="D299" s="81">
        <f t="shared" ref="D299:M299" si="119">D300</f>
        <v>2110</v>
      </c>
      <c r="E299" s="79">
        <f t="shared" si="119"/>
        <v>0</v>
      </c>
      <c r="F299" s="80">
        <f t="shared" si="119"/>
        <v>4249.9620000000004</v>
      </c>
      <c r="G299" s="79">
        <f t="shared" si="119"/>
        <v>0</v>
      </c>
      <c r="H299" s="80">
        <f t="shared" si="119"/>
        <v>0</v>
      </c>
      <c r="I299" s="79">
        <f t="shared" si="119"/>
        <v>0</v>
      </c>
      <c r="J299" s="79">
        <f t="shared" si="119"/>
        <v>0</v>
      </c>
      <c r="K299" s="80">
        <f t="shared" si="119"/>
        <v>0</v>
      </c>
      <c r="L299" s="79">
        <f t="shared" si="119"/>
        <v>0</v>
      </c>
      <c r="M299" s="81">
        <f t="shared" si="119"/>
        <v>0</v>
      </c>
      <c r="N299" s="147" t="s">
        <v>84</v>
      </c>
    </row>
    <row r="300" spans="1:14" ht="18" customHeight="1" thickBot="1">
      <c r="A300" s="18">
        <v>287</v>
      </c>
      <c r="B300" s="297" t="s">
        <v>8</v>
      </c>
      <c r="C300" s="55">
        <f>SUM(D300:M300)</f>
        <v>6359.9620000000004</v>
      </c>
      <c r="D300" s="140">
        <v>2110</v>
      </c>
      <c r="E300" s="139">
        <v>0</v>
      </c>
      <c r="F300" s="140">
        <v>4249.9620000000004</v>
      </c>
      <c r="G300" s="139">
        <v>0</v>
      </c>
      <c r="H300" s="139">
        <v>0</v>
      </c>
      <c r="I300" s="140">
        <v>0</v>
      </c>
      <c r="J300" s="139">
        <v>0</v>
      </c>
      <c r="K300" s="139">
        <v>0</v>
      </c>
      <c r="L300" s="139">
        <v>0</v>
      </c>
      <c r="M300" s="139">
        <v>0</v>
      </c>
      <c r="N300" s="203"/>
    </row>
    <row r="301" spans="1:14" ht="95.25" customHeight="1" thickBot="1">
      <c r="A301" s="18">
        <v>288</v>
      </c>
      <c r="B301" s="132" t="s">
        <v>111</v>
      </c>
      <c r="C301" s="79">
        <f>C302</f>
        <v>0</v>
      </c>
      <c r="D301" s="81">
        <f t="shared" ref="D301:M301" si="120">D302</f>
        <v>0</v>
      </c>
      <c r="E301" s="79">
        <f t="shared" si="120"/>
        <v>0</v>
      </c>
      <c r="F301" s="80">
        <f t="shared" si="120"/>
        <v>0</v>
      </c>
      <c r="G301" s="79">
        <f t="shared" si="120"/>
        <v>0</v>
      </c>
      <c r="H301" s="79">
        <f t="shared" si="120"/>
        <v>0</v>
      </c>
      <c r="I301" s="79">
        <f t="shared" si="120"/>
        <v>0</v>
      </c>
      <c r="J301" s="79">
        <f t="shared" si="120"/>
        <v>0</v>
      </c>
      <c r="K301" s="79">
        <f t="shared" si="120"/>
        <v>0</v>
      </c>
      <c r="L301" s="79">
        <f t="shared" si="120"/>
        <v>0</v>
      </c>
      <c r="M301" s="79">
        <f t="shared" si="120"/>
        <v>0</v>
      </c>
      <c r="N301" s="298" t="s">
        <v>85</v>
      </c>
    </row>
    <row r="302" spans="1:14" ht="14.25" customHeight="1" thickBot="1">
      <c r="A302" s="18">
        <v>289</v>
      </c>
      <c r="B302" s="299" t="s">
        <v>8</v>
      </c>
      <c r="C302" s="300">
        <f>SUM(D302:J302)</f>
        <v>0</v>
      </c>
      <c r="D302" s="126">
        <v>0</v>
      </c>
      <c r="E302" s="127">
        <v>0</v>
      </c>
      <c r="F302" s="126">
        <v>0</v>
      </c>
      <c r="G302" s="127">
        <v>0</v>
      </c>
      <c r="H302" s="127">
        <v>0</v>
      </c>
      <c r="I302" s="126">
        <v>0</v>
      </c>
      <c r="J302" s="127">
        <v>0</v>
      </c>
      <c r="K302" s="127">
        <v>0</v>
      </c>
      <c r="L302" s="127">
        <v>0</v>
      </c>
      <c r="M302" s="127">
        <v>0</v>
      </c>
      <c r="N302" s="301"/>
    </row>
    <row r="303" spans="1:14" ht="53.25" customHeight="1" thickBot="1">
      <c r="A303" s="18">
        <v>290</v>
      </c>
      <c r="B303" s="132" t="s">
        <v>112</v>
      </c>
      <c r="C303" s="79">
        <f>SUM(D303:M303)</f>
        <v>535</v>
      </c>
      <c r="D303" s="81">
        <f t="shared" ref="D303:M303" si="121">D304</f>
        <v>535</v>
      </c>
      <c r="E303" s="79">
        <f t="shared" si="121"/>
        <v>0</v>
      </c>
      <c r="F303" s="80">
        <f t="shared" si="121"/>
        <v>0</v>
      </c>
      <c r="G303" s="79">
        <f t="shared" si="121"/>
        <v>0</v>
      </c>
      <c r="H303" s="79">
        <f t="shared" si="121"/>
        <v>0</v>
      </c>
      <c r="I303" s="79">
        <f t="shared" si="121"/>
        <v>0</v>
      </c>
      <c r="J303" s="79">
        <f t="shared" si="121"/>
        <v>0</v>
      </c>
      <c r="K303" s="81">
        <f t="shared" si="121"/>
        <v>0</v>
      </c>
      <c r="L303" s="79">
        <f t="shared" si="121"/>
        <v>0</v>
      </c>
      <c r="M303" s="134">
        <f t="shared" si="121"/>
        <v>0</v>
      </c>
      <c r="N303" s="298" t="s">
        <v>78</v>
      </c>
    </row>
    <row r="304" spans="1:14" ht="14.25" customHeight="1" thickBot="1">
      <c r="A304" s="18">
        <v>291</v>
      </c>
      <c r="B304" s="297" t="s">
        <v>8</v>
      </c>
      <c r="C304" s="55">
        <f>SUM(D304:M304)</f>
        <v>535</v>
      </c>
      <c r="D304" s="140">
        <v>535</v>
      </c>
      <c r="E304" s="139">
        <v>0</v>
      </c>
      <c r="F304" s="140">
        <v>0</v>
      </c>
      <c r="G304" s="139">
        <v>0</v>
      </c>
      <c r="H304" s="139">
        <v>0</v>
      </c>
      <c r="I304" s="140">
        <v>0</v>
      </c>
      <c r="J304" s="139">
        <v>0</v>
      </c>
      <c r="K304" s="139">
        <v>0</v>
      </c>
      <c r="L304" s="139">
        <v>0</v>
      </c>
      <c r="M304" s="139">
        <v>0</v>
      </c>
      <c r="N304" s="203"/>
    </row>
    <row r="305" spans="1:15" ht="39.75" customHeight="1" thickBot="1">
      <c r="A305" s="18">
        <v>292</v>
      </c>
      <c r="B305" s="132" t="s">
        <v>113</v>
      </c>
      <c r="C305" s="79">
        <f>SUM(D305:M305)</f>
        <v>130</v>
      </c>
      <c r="D305" s="81">
        <f t="shared" ref="D305:M305" si="122">D306</f>
        <v>130</v>
      </c>
      <c r="E305" s="79">
        <f t="shared" si="122"/>
        <v>0</v>
      </c>
      <c r="F305" s="80">
        <f t="shared" si="122"/>
        <v>0</v>
      </c>
      <c r="G305" s="79">
        <f t="shared" si="122"/>
        <v>0</v>
      </c>
      <c r="H305" s="79">
        <f t="shared" si="122"/>
        <v>0</v>
      </c>
      <c r="I305" s="81">
        <f t="shared" si="122"/>
        <v>0</v>
      </c>
      <c r="J305" s="79">
        <f t="shared" si="122"/>
        <v>0</v>
      </c>
      <c r="K305" s="80">
        <f t="shared" si="122"/>
        <v>0</v>
      </c>
      <c r="L305" s="79">
        <f t="shared" si="122"/>
        <v>0</v>
      </c>
      <c r="M305" s="79">
        <f t="shared" si="122"/>
        <v>0</v>
      </c>
      <c r="N305" s="298" t="s">
        <v>78</v>
      </c>
    </row>
    <row r="306" spans="1:15" ht="18" customHeight="1" thickBot="1">
      <c r="A306" s="18">
        <v>293</v>
      </c>
      <c r="B306" s="297" t="s">
        <v>8</v>
      </c>
      <c r="C306" s="55">
        <f>SUM(D306:M306)</f>
        <v>130</v>
      </c>
      <c r="D306" s="140">
        <v>130</v>
      </c>
      <c r="E306" s="139">
        <v>0</v>
      </c>
      <c r="F306" s="140">
        <v>0</v>
      </c>
      <c r="G306" s="139">
        <v>0</v>
      </c>
      <c r="H306" s="139">
        <v>0</v>
      </c>
      <c r="I306" s="140">
        <v>0</v>
      </c>
      <c r="J306" s="139">
        <v>0</v>
      </c>
      <c r="K306" s="140">
        <v>0</v>
      </c>
      <c r="L306" s="139">
        <v>0</v>
      </c>
      <c r="M306" s="139">
        <v>0</v>
      </c>
      <c r="N306" s="203"/>
    </row>
    <row r="307" spans="1:15" ht="79.5" thickBot="1">
      <c r="A307" s="18">
        <v>294</v>
      </c>
      <c r="B307" s="132" t="s">
        <v>114</v>
      </c>
      <c r="C307" s="79">
        <f>SUM(D307:M307)</f>
        <v>3487.6000000000004</v>
      </c>
      <c r="D307" s="81">
        <f t="shared" ref="D307:M307" si="123">D308+D309+D310+D311</f>
        <v>1429.88</v>
      </c>
      <c r="E307" s="79">
        <f t="shared" si="123"/>
        <v>2057.7200000000003</v>
      </c>
      <c r="F307" s="80">
        <f t="shared" si="123"/>
        <v>0</v>
      </c>
      <c r="G307" s="79">
        <f t="shared" si="123"/>
        <v>0</v>
      </c>
      <c r="H307" s="79">
        <f t="shared" si="123"/>
        <v>0</v>
      </c>
      <c r="I307" s="81">
        <f t="shared" si="123"/>
        <v>0</v>
      </c>
      <c r="J307" s="79">
        <f t="shared" si="123"/>
        <v>0</v>
      </c>
      <c r="K307" s="80">
        <f t="shared" si="123"/>
        <v>0</v>
      </c>
      <c r="L307" s="79">
        <f t="shared" si="123"/>
        <v>0</v>
      </c>
      <c r="M307" s="79">
        <f t="shared" si="123"/>
        <v>0</v>
      </c>
      <c r="N307" s="134" t="s">
        <v>149</v>
      </c>
    </row>
    <row r="308" spans="1:15" ht="16.5" thickBot="1">
      <c r="A308" s="18">
        <v>295</v>
      </c>
      <c r="B308" s="302" t="s">
        <v>7</v>
      </c>
      <c r="C308" s="36">
        <f>SUM(D308:J308)</f>
        <v>0</v>
      </c>
      <c r="D308" s="106">
        <v>0</v>
      </c>
      <c r="E308" s="121">
        <v>0</v>
      </c>
      <c r="F308" s="106">
        <v>0</v>
      </c>
      <c r="G308" s="121">
        <v>0</v>
      </c>
      <c r="H308" s="121">
        <v>0</v>
      </c>
      <c r="I308" s="106">
        <v>0</v>
      </c>
      <c r="J308" s="121">
        <v>0</v>
      </c>
      <c r="K308" s="121">
        <v>0</v>
      </c>
      <c r="L308" s="121">
        <v>0</v>
      </c>
      <c r="M308" s="121">
        <v>0</v>
      </c>
      <c r="N308" s="244"/>
    </row>
    <row r="309" spans="1:15" ht="16.5" thickBot="1">
      <c r="A309" s="18">
        <v>296</v>
      </c>
      <c r="B309" s="72" t="s">
        <v>6</v>
      </c>
      <c r="C309" s="44">
        <f>SUM(D309:M309)</f>
        <v>2025.44</v>
      </c>
      <c r="D309" s="292">
        <v>873.95</v>
      </c>
      <c r="E309" s="113">
        <v>1151.49</v>
      </c>
      <c r="F309" s="111">
        <v>0</v>
      </c>
      <c r="G309" s="113">
        <v>0</v>
      </c>
      <c r="H309" s="113">
        <v>0</v>
      </c>
      <c r="I309" s="111">
        <v>0</v>
      </c>
      <c r="J309" s="113">
        <v>0</v>
      </c>
      <c r="K309" s="113">
        <v>0</v>
      </c>
      <c r="L309" s="113">
        <v>0</v>
      </c>
      <c r="M309" s="113">
        <v>0</v>
      </c>
      <c r="N309" s="259"/>
    </row>
    <row r="310" spans="1:15" ht="16.5" thickBot="1">
      <c r="A310" s="18">
        <v>297</v>
      </c>
      <c r="B310" s="70" t="s">
        <v>8</v>
      </c>
      <c r="C310" s="44">
        <f>SUM(D310:M310)</f>
        <v>1462.1599999999999</v>
      </c>
      <c r="D310" s="292">
        <v>555.92999999999995</v>
      </c>
      <c r="E310" s="113">
        <v>906.23</v>
      </c>
      <c r="F310" s="111">
        <v>0</v>
      </c>
      <c r="G310" s="113">
        <v>0</v>
      </c>
      <c r="H310" s="113">
        <v>0</v>
      </c>
      <c r="I310" s="111">
        <v>0</v>
      </c>
      <c r="J310" s="113">
        <v>0</v>
      </c>
      <c r="K310" s="113">
        <v>0</v>
      </c>
      <c r="L310" s="113">
        <v>0</v>
      </c>
      <c r="M310" s="113">
        <v>0</v>
      </c>
      <c r="N310" s="259"/>
    </row>
    <row r="311" spans="1:15" ht="16.5" thickBot="1">
      <c r="A311" s="18">
        <v>298</v>
      </c>
      <c r="B311" s="161" t="s">
        <v>51</v>
      </c>
      <c r="C311" s="77">
        <f>SUM(D311:J311)</f>
        <v>0</v>
      </c>
      <c r="D311" s="118">
        <v>0</v>
      </c>
      <c r="E311" s="117">
        <v>0</v>
      </c>
      <c r="F311" s="118">
        <v>0</v>
      </c>
      <c r="G311" s="117">
        <v>0</v>
      </c>
      <c r="H311" s="117">
        <v>0</v>
      </c>
      <c r="I311" s="118">
        <v>0</v>
      </c>
      <c r="J311" s="117">
        <v>0</v>
      </c>
      <c r="K311" s="117">
        <v>0</v>
      </c>
      <c r="L311" s="117">
        <v>0</v>
      </c>
      <c r="M311" s="117">
        <v>0</v>
      </c>
      <c r="N311" s="256"/>
    </row>
    <row r="312" spans="1:15" ht="31.5" customHeight="1" thickBot="1">
      <c r="A312" s="18">
        <v>299</v>
      </c>
      <c r="B312" s="291" t="s">
        <v>115</v>
      </c>
      <c r="C312" s="79">
        <f>SUM(D312:M312)</f>
        <v>650</v>
      </c>
      <c r="D312" s="80">
        <f>D313</f>
        <v>650</v>
      </c>
      <c r="E312" s="79">
        <f t="shared" ref="E312:M312" si="124">E313</f>
        <v>0</v>
      </c>
      <c r="F312" s="80">
        <f t="shared" si="124"/>
        <v>0</v>
      </c>
      <c r="G312" s="79">
        <f t="shared" si="124"/>
        <v>0</v>
      </c>
      <c r="H312" s="79">
        <f t="shared" si="124"/>
        <v>0</v>
      </c>
      <c r="I312" s="79">
        <f t="shared" si="124"/>
        <v>0</v>
      </c>
      <c r="J312" s="79">
        <f t="shared" si="124"/>
        <v>0</v>
      </c>
      <c r="K312" s="81">
        <f t="shared" si="124"/>
        <v>0</v>
      </c>
      <c r="L312" s="79">
        <f t="shared" si="124"/>
        <v>0</v>
      </c>
      <c r="M312" s="134">
        <f t="shared" si="124"/>
        <v>0</v>
      </c>
      <c r="N312" s="303" t="s">
        <v>145</v>
      </c>
    </row>
    <row r="313" spans="1:15" ht="16.5" thickBot="1">
      <c r="A313" s="18">
        <v>300</v>
      </c>
      <c r="B313" s="174" t="s">
        <v>8</v>
      </c>
      <c r="C313" s="300">
        <f>SUM(D313:J313)</f>
        <v>650</v>
      </c>
      <c r="D313" s="126">
        <v>650</v>
      </c>
      <c r="E313" s="127">
        <v>0</v>
      </c>
      <c r="F313" s="126">
        <v>0</v>
      </c>
      <c r="G313" s="127">
        <v>0</v>
      </c>
      <c r="H313" s="127">
        <v>0</v>
      </c>
      <c r="I313" s="126">
        <v>0</v>
      </c>
      <c r="J313" s="127">
        <v>0</v>
      </c>
      <c r="K313" s="127">
        <v>0</v>
      </c>
      <c r="L313" s="127">
        <v>0</v>
      </c>
      <c r="M313" s="127">
        <v>0</v>
      </c>
      <c r="N313" s="301"/>
    </row>
    <row r="314" spans="1:15" ht="67.5" customHeight="1" thickBot="1">
      <c r="A314" s="18">
        <v>301</v>
      </c>
      <c r="B314" s="132" t="s">
        <v>116</v>
      </c>
      <c r="C314" s="79">
        <f>SUM(D314:M314)</f>
        <v>1923.88616</v>
      </c>
      <c r="D314" s="81">
        <f t="shared" ref="D314:M314" si="125">D315</f>
        <v>1923.88616</v>
      </c>
      <c r="E314" s="79">
        <f t="shared" si="125"/>
        <v>0</v>
      </c>
      <c r="F314" s="80">
        <f t="shared" si="125"/>
        <v>0</v>
      </c>
      <c r="G314" s="79">
        <f t="shared" si="125"/>
        <v>0</v>
      </c>
      <c r="H314" s="79">
        <f t="shared" si="125"/>
        <v>0</v>
      </c>
      <c r="I314" s="79">
        <f t="shared" si="125"/>
        <v>0</v>
      </c>
      <c r="J314" s="79">
        <f t="shared" si="125"/>
        <v>0</v>
      </c>
      <c r="K314" s="81">
        <f t="shared" si="125"/>
        <v>0</v>
      </c>
      <c r="L314" s="79">
        <f t="shared" si="125"/>
        <v>0</v>
      </c>
      <c r="M314" s="134">
        <f t="shared" si="125"/>
        <v>0</v>
      </c>
      <c r="N314" s="293" t="s">
        <v>34</v>
      </c>
    </row>
    <row r="315" spans="1:15" ht="16.5" thickBot="1">
      <c r="A315" s="18">
        <v>302</v>
      </c>
      <c r="B315" s="185" t="s">
        <v>8</v>
      </c>
      <c r="C315" s="55">
        <f>SUM(D315:J315)</f>
        <v>1923.88616</v>
      </c>
      <c r="D315" s="140">
        <v>1923.88616</v>
      </c>
      <c r="E315" s="139">
        <v>0</v>
      </c>
      <c r="F315" s="140">
        <v>0</v>
      </c>
      <c r="G315" s="139">
        <v>0</v>
      </c>
      <c r="H315" s="139">
        <v>0</v>
      </c>
      <c r="I315" s="140">
        <v>0</v>
      </c>
      <c r="J315" s="139">
        <v>0</v>
      </c>
      <c r="K315" s="139">
        <v>0</v>
      </c>
      <c r="L315" s="139">
        <v>0</v>
      </c>
      <c r="M315" s="139">
        <v>0</v>
      </c>
      <c r="N315" s="203"/>
    </row>
    <row r="316" spans="1:15" ht="55.5" customHeight="1" thickBot="1">
      <c r="A316" s="18">
        <v>303</v>
      </c>
      <c r="B316" s="304" t="s">
        <v>117</v>
      </c>
      <c r="C316" s="79">
        <f>SUM(D316:M316)</f>
        <v>173244.73203999997</v>
      </c>
      <c r="D316" s="80">
        <f t="shared" ref="D316:M316" si="126">D317</f>
        <v>0</v>
      </c>
      <c r="E316" s="79">
        <f t="shared" si="126"/>
        <v>41771</v>
      </c>
      <c r="F316" s="80">
        <f t="shared" si="126"/>
        <v>18956.713</v>
      </c>
      <c r="G316" s="79">
        <f t="shared" si="126"/>
        <v>17383.117999999999</v>
      </c>
      <c r="H316" s="79">
        <f t="shared" si="126"/>
        <v>17234.25</v>
      </c>
      <c r="I316" s="79">
        <f t="shared" si="126"/>
        <v>17517.804</v>
      </c>
      <c r="J316" s="79">
        <f t="shared" si="126"/>
        <v>20436.247040000002</v>
      </c>
      <c r="K316" s="79">
        <f t="shared" si="126"/>
        <v>19972.8</v>
      </c>
      <c r="L316" s="79">
        <f t="shared" si="126"/>
        <v>19972.8</v>
      </c>
      <c r="M316" s="79">
        <f t="shared" si="126"/>
        <v>0</v>
      </c>
      <c r="N316" s="293" t="s">
        <v>65</v>
      </c>
    </row>
    <row r="317" spans="1:15" ht="16.5" customHeight="1" thickBot="1">
      <c r="A317" s="18">
        <v>304</v>
      </c>
      <c r="B317" s="305" t="s">
        <v>8</v>
      </c>
      <c r="C317" s="300">
        <f>SUM(D317:M317)</f>
        <v>173244.73203999997</v>
      </c>
      <c r="D317" s="384">
        <v>0</v>
      </c>
      <c r="E317" s="385">
        <f t="shared" ref="E317:M317" si="127">E319+E321+E323</f>
        <v>41771</v>
      </c>
      <c r="F317" s="384">
        <f t="shared" si="127"/>
        <v>18956.713</v>
      </c>
      <c r="G317" s="385">
        <f t="shared" si="127"/>
        <v>17383.117999999999</v>
      </c>
      <c r="H317" s="385">
        <f t="shared" si="127"/>
        <v>17234.25</v>
      </c>
      <c r="I317" s="388">
        <f t="shared" si="127"/>
        <v>17517.804</v>
      </c>
      <c r="J317" s="527">
        <f t="shared" si="127"/>
        <v>20436.247040000002</v>
      </c>
      <c r="K317" s="384">
        <f t="shared" si="127"/>
        <v>19972.8</v>
      </c>
      <c r="L317" s="431">
        <f t="shared" si="127"/>
        <v>19972.8</v>
      </c>
      <c r="M317" s="416">
        <f t="shared" si="127"/>
        <v>0</v>
      </c>
      <c r="N317" s="200"/>
    </row>
    <row r="318" spans="1:15" ht="32.25" customHeight="1" thickBot="1">
      <c r="A318" s="18">
        <v>305</v>
      </c>
      <c r="B318" s="304" t="s">
        <v>79</v>
      </c>
      <c r="C318" s="181">
        <f>C319</f>
        <v>46724.018039999988</v>
      </c>
      <c r="D318" s="306">
        <f t="shared" ref="D318:M318" si="128">D319</f>
        <v>0</v>
      </c>
      <c r="E318" s="181">
        <f t="shared" si="128"/>
        <v>7727.95</v>
      </c>
      <c r="F318" s="306">
        <f t="shared" si="128"/>
        <v>5237.6270000000004</v>
      </c>
      <c r="G318" s="181">
        <f t="shared" si="128"/>
        <v>4975.8999999999996</v>
      </c>
      <c r="H318" s="181">
        <f t="shared" si="128"/>
        <v>4970.25</v>
      </c>
      <c r="I318" s="307">
        <f t="shared" si="128"/>
        <v>5112.2039999999997</v>
      </c>
      <c r="J318" s="181">
        <f t="shared" si="128"/>
        <v>6085.6870399999998</v>
      </c>
      <c r="K318" s="306">
        <f t="shared" si="128"/>
        <v>6307.2</v>
      </c>
      <c r="L318" s="181">
        <f t="shared" si="128"/>
        <v>6307.2</v>
      </c>
      <c r="M318" s="192">
        <f t="shared" si="128"/>
        <v>0</v>
      </c>
      <c r="N318" s="293" t="s">
        <v>65</v>
      </c>
      <c r="O318" s="12" t="s">
        <v>78</v>
      </c>
    </row>
    <row r="319" spans="1:15" ht="16.5" customHeight="1" thickBot="1">
      <c r="A319" s="18">
        <v>306</v>
      </c>
      <c r="B319" s="174" t="s">
        <v>8</v>
      </c>
      <c r="C319" s="308">
        <f>SUM(D319:N319)</f>
        <v>46724.018039999988</v>
      </c>
      <c r="D319" s="399">
        <v>0</v>
      </c>
      <c r="E319" s="401">
        <v>7727.95</v>
      </c>
      <c r="F319" s="399">
        <v>5237.6270000000004</v>
      </c>
      <c r="G319" s="401">
        <v>4975.8999999999996</v>
      </c>
      <c r="H319" s="401">
        <v>4970.25</v>
      </c>
      <c r="I319" s="400">
        <v>5112.2039999999997</v>
      </c>
      <c r="J319" s="526">
        <f>2898.72+3251.52-64.55296</f>
        <v>6085.6870399999998</v>
      </c>
      <c r="K319" s="399">
        <v>6307.2</v>
      </c>
      <c r="L319" s="401">
        <v>6307.2</v>
      </c>
      <c r="M319" s="412">
        <v>0</v>
      </c>
      <c r="N319" s="309"/>
      <c r="O319" s="13"/>
    </row>
    <row r="320" spans="1:15" ht="47.25" customHeight="1" thickBot="1">
      <c r="A320" s="18">
        <v>307</v>
      </c>
      <c r="B320" s="128" t="s">
        <v>80</v>
      </c>
      <c r="C320" s="181">
        <f>C321</f>
        <v>119276.54200000002</v>
      </c>
      <c r="D320" s="306">
        <f t="shared" ref="D320:M320" si="129">D321</f>
        <v>0</v>
      </c>
      <c r="E320" s="181">
        <f t="shared" si="129"/>
        <v>32393.3</v>
      </c>
      <c r="F320" s="306">
        <f t="shared" si="129"/>
        <v>12034.887999999999</v>
      </c>
      <c r="G320" s="181">
        <f>G321</f>
        <v>11274.034</v>
      </c>
      <c r="H320" s="181">
        <f t="shared" si="129"/>
        <v>11388</v>
      </c>
      <c r="I320" s="307">
        <f t="shared" si="129"/>
        <v>11529.6</v>
      </c>
      <c r="J320" s="181">
        <f t="shared" si="129"/>
        <v>13325.52</v>
      </c>
      <c r="K320" s="306">
        <f t="shared" si="129"/>
        <v>13665.6</v>
      </c>
      <c r="L320" s="181">
        <f t="shared" si="129"/>
        <v>13665.6</v>
      </c>
      <c r="M320" s="192">
        <f t="shared" si="129"/>
        <v>0</v>
      </c>
      <c r="N320" s="293" t="s">
        <v>65</v>
      </c>
      <c r="O320" s="12" t="s">
        <v>78</v>
      </c>
    </row>
    <row r="321" spans="1:15" ht="18" customHeight="1" thickBot="1">
      <c r="A321" s="18">
        <v>308</v>
      </c>
      <c r="B321" s="174" t="s">
        <v>8</v>
      </c>
      <c r="C321" s="308">
        <f>SUM(D321:N321)</f>
        <v>119276.54200000002</v>
      </c>
      <c r="D321" s="399">
        <v>0</v>
      </c>
      <c r="E321" s="401">
        <v>32393.3</v>
      </c>
      <c r="F321" s="399">
        <f>4589.392+7445.496</f>
        <v>12034.887999999999</v>
      </c>
      <c r="G321" s="401">
        <v>11274.034</v>
      </c>
      <c r="H321" s="401">
        <v>11388</v>
      </c>
      <c r="I321" s="399">
        <v>11529.6</v>
      </c>
      <c r="J321" s="526">
        <f>6280.56+7044.96</f>
        <v>13325.52</v>
      </c>
      <c r="K321" s="399">
        <v>13665.6</v>
      </c>
      <c r="L321" s="401">
        <v>13665.6</v>
      </c>
      <c r="M321" s="412">
        <v>0</v>
      </c>
      <c r="N321" s="309"/>
      <c r="O321" s="13"/>
    </row>
    <row r="322" spans="1:15" ht="33.75" customHeight="1" thickBot="1">
      <c r="A322" s="18">
        <v>309</v>
      </c>
      <c r="B322" s="78" t="s">
        <v>81</v>
      </c>
      <c r="C322" s="181">
        <f t="shared" ref="C322:M322" si="130">C323</f>
        <v>7244.1720000000005</v>
      </c>
      <c r="D322" s="306">
        <f t="shared" si="130"/>
        <v>0</v>
      </c>
      <c r="E322" s="181">
        <f t="shared" si="130"/>
        <v>1649.75</v>
      </c>
      <c r="F322" s="306">
        <f t="shared" si="130"/>
        <v>1684.1980000000001</v>
      </c>
      <c r="G322" s="181">
        <f t="shared" si="130"/>
        <v>1133.184</v>
      </c>
      <c r="H322" s="181">
        <f t="shared" si="130"/>
        <v>876</v>
      </c>
      <c r="I322" s="306">
        <f t="shared" si="130"/>
        <v>876</v>
      </c>
      <c r="J322" s="181">
        <f t="shared" si="130"/>
        <v>1025.04</v>
      </c>
      <c r="K322" s="306">
        <f t="shared" si="130"/>
        <v>0</v>
      </c>
      <c r="L322" s="181">
        <f t="shared" si="130"/>
        <v>0</v>
      </c>
      <c r="M322" s="181">
        <f t="shared" si="130"/>
        <v>0</v>
      </c>
      <c r="N322" s="293" t="s">
        <v>65</v>
      </c>
      <c r="O322" s="12" t="s">
        <v>78</v>
      </c>
    </row>
    <row r="323" spans="1:15" ht="18" customHeight="1" thickBot="1">
      <c r="A323" s="18">
        <v>310</v>
      </c>
      <c r="B323" s="185" t="s">
        <v>8</v>
      </c>
      <c r="C323" s="194">
        <f>SUM(D323:N323)</f>
        <v>7244.1720000000005</v>
      </c>
      <c r="D323" s="407">
        <v>0</v>
      </c>
      <c r="E323" s="409">
        <v>1649.75</v>
      </c>
      <c r="F323" s="407">
        <v>1684.1980000000001</v>
      </c>
      <c r="G323" s="409">
        <v>1133.184</v>
      </c>
      <c r="H323" s="409">
        <v>876</v>
      </c>
      <c r="I323" s="407">
        <f>438+438</f>
        <v>876</v>
      </c>
      <c r="J323" s="525">
        <f>483.12+541.92</f>
        <v>1025.04</v>
      </c>
      <c r="K323" s="407">
        <v>0</v>
      </c>
      <c r="L323" s="409">
        <v>0</v>
      </c>
      <c r="M323" s="410">
        <v>0</v>
      </c>
      <c r="N323" s="203"/>
      <c r="O323" s="13"/>
    </row>
    <row r="324" spans="1:15" ht="63.75" thickBot="1">
      <c r="A324" s="18">
        <v>311</v>
      </c>
      <c r="B324" s="128" t="s">
        <v>156</v>
      </c>
      <c r="C324" s="79">
        <f>SUM(D324:M324)</f>
        <v>40689.780149999999</v>
      </c>
      <c r="D324" s="80">
        <f t="shared" ref="D324:M324" si="131">D325+D326+D327+D328</f>
        <v>0</v>
      </c>
      <c r="E324" s="79">
        <f t="shared" si="131"/>
        <v>7696.277</v>
      </c>
      <c r="F324" s="80">
        <f t="shared" si="131"/>
        <v>0</v>
      </c>
      <c r="G324" s="79">
        <f t="shared" si="131"/>
        <v>2880.27</v>
      </c>
      <c r="H324" s="79">
        <f t="shared" si="131"/>
        <v>17799.41</v>
      </c>
      <c r="I324" s="81">
        <f t="shared" si="131"/>
        <v>7605.41</v>
      </c>
      <c r="J324" s="79">
        <f t="shared" si="131"/>
        <v>4708.4131500000003</v>
      </c>
      <c r="K324" s="80">
        <f t="shared" si="131"/>
        <v>0</v>
      </c>
      <c r="L324" s="79">
        <f t="shared" si="131"/>
        <v>0</v>
      </c>
      <c r="M324" s="79">
        <f t="shared" si="131"/>
        <v>0</v>
      </c>
      <c r="N324" s="134" t="s">
        <v>67</v>
      </c>
    </row>
    <row r="325" spans="1:15" ht="16.5" thickBot="1">
      <c r="A325" s="18">
        <v>312</v>
      </c>
      <c r="B325" s="122" t="s">
        <v>7</v>
      </c>
      <c r="C325" s="36">
        <f>SUM(D325:J325)</f>
        <v>0</v>
      </c>
      <c r="D325" s="106">
        <v>0</v>
      </c>
      <c r="E325" s="121">
        <v>0</v>
      </c>
      <c r="F325" s="106">
        <v>0</v>
      </c>
      <c r="G325" s="121">
        <v>0</v>
      </c>
      <c r="H325" s="121">
        <v>0</v>
      </c>
      <c r="I325" s="106">
        <v>0</v>
      </c>
      <c r="J325" s="121">
        <v>0</v>
      </c>
      <c r="K325" s="106">
        <v>0</v>
      </c>
      <c r="L325" s="121">
        <v>0</v>
      </c>
      <c r="M325" s="121">
        <v>0</v>
      </c>
      <c r="N325" s="221"/>
    </row>
    <row r="326" spans="1:15" ht="16.5" thickBot="1">
      <c r="A326" s="18">
        <v>313</v>
      </c>
      <c r="B326" s="72" t="s">
        <v>6</v>
      </c>
      <c r="C326" s="44">
        <f>SUM(D326:J326)</f>
        <v>0</v>
      </c>
      <c r="D326" s="111">
        <v>0</v>
      </c>
      <c r="E326" s="113">
        <v>0</v>
      </c>
      <c r="F326" s="111">
        <v>0</v>
      </c>
      <c r="G326" s="113">
        <v>0</v>
      </c>
      <c r="H326" s="113">
        <v>0</v>
      </c>
      <c r="I326" s="111">
        <v>0</v>
      </c>
      <c r="J326" s="113">
        <v>0</v>
      </c>
      <c r="K326" s="111">
        <v>0</v>
      </c>
      <c r="L326" s="113">
        <v>0</v>
      </c>
      <c r="M326" s="113">
        <v>0</v>
      </c>
      <c r="N326" s="222"/>
    </row>
    <row r="327" spans="1:15" ht="19.5" thickBot="1">
      <c r="A327" s="18">
        <v>314</v>
      </c>
      <c r="B327" s="70" t="s">
        <v>8</v>
      </c>
      <c r="C327" s="44">
        <f>SUM(D327:J327)</f>
        <v>40689.780149999999</v>
      </c>
      <c r="D327" s="430">
        <v>0</v>
      </c>
      <c r="E327" s="429">
        <f>5749.863+1946.414</f>
        <v>7696.277</v>
      </c>
      <c r="F327" s="430">
        <v>0</v>
      </c>
      <c r="G327" s="429">
        <v>2880.27</v>
      </c>
      <c r="H327" s="429">
        <v>17799.41</v>
      </c>
      <c r="I327" s="430">
        <v>7605.41</v>
      </c>
      <c r="J327" s="528">
        <f>3162.999-64.355+1769.53615-159.767</f>
        <v>4708.4131500000003</v>
      </c>
      <c r="K327" s="430">
        <v>0</v>
      </c>
      <c r="L327" s="429">
        <v>0</v>
      </c>
      <c r="M327" s="429">
        <v>0</v>
      </c>
      <c r="N327" s="222"/>
    </row>
    <row r="328" spans="1:15" ht="16.5" thickBot="1">
      <c r="A328" s="18">
        <v>315</v>
      </c>
      <c r="B328" s="73" t="s">
        <v>51</v>
      </c>
      <c r="C328" s="98">
        <f>SUM(D328:J328)</f>
        <v>0</v>
      </c>
      <c r="D328" s="115">
        <v>0</v>
      </c>
      <c r="E328" s="170">
        <v>0</v>
      </c>
      <c r="F328" s="115">
        <v>0</v>
      </c>
      <c r="G328" s="170">
        <v>0</v>
      </c>
      <c r="H328" s="170">
        <v>0</v>
      </c>
      <c r="I328" s="115">
        <v>0</v>
      </c>
      <c r="J328" s="117">
        <v>0</v>
      </c>
      <c r="K328" s="115">
        <v>0</v>
      </c>
      <c r="L328" s="117">
        <v>0</v>
      </c>
      <c r="M328" s="117">
        <v>0</v>
      </c>
      <c r="N328" s="223"/>
    </row>
    <row r="329" spans="1:15" ht="95.25" thickBot="1">
      <c r="A329" s="18">
        <v>316</v>
      </c>
      <c r="B329" s="291" t="s">
        <v>118</v>
      </c>
      <c r="C329" s="79">
        <f>SUM(D329:M329)</f>
        <v>127.78</v>
      </c>
      <c r="D329" s="80">
        <f t="shared" ref="D329:M329" si="132">D330+D331+D332+D333</f>
        <v>0</v>
      </c>
      <c r="E329" s="79">
        <f t="shared" si="132"/>
        <v>127.78</v>
      </c>
      <c r="F329" s="80">
        <f t="shared" si="132"/>
        <v>0</v>
      </c>
      <c r="G329" s="79">
        <f t="shared" si="132"/>
        <v>0</v>
      </c>
      <c r="H329" s="79">
        <f t="shared" si="132"/>
        <v>0</v>
      </c>
      <c r="I329" s="79">
        <f t="shared" si="132"/>
        <v>0</v>
      </c>
      <c r="J329" s="79">
        <f t="shared" si="132"/>
        <v>0</v>
      </c>
      <c r="K329" s="79">
        <f t="shared" si="132"/>
        <v>0</v>
      </c>
      <c r="L329" s="79">
        <f t="shared" si="132"/>
        <v>0</v>
      </c>
      <c r="M329" s="79">
        <f t="shared" si="132"/>
        <v>0</v>
      </c>
      <c r="N329" s="134" t="s">
        <v>144</v>
      </c>
    </row>
    <row r="330" spans="1:15" ht="16.5" thickBot="1">
      <c r="A330" s="18">
        <v>317</v>
      </c>
      <c r="B330" s="122" t="s">
        <v>7</v>
      </c>
      <c r="C330" s="36">
        <f>SUM(D330:J330)</f>
        <v>0</v>
      </c>
      <c r="D330" s="106">
        <v>0</v>
      </c>
      <c r="E330" s="121">
        <v>0</v>
      </c>
      <c r="F330" s="106">
        <v>0</v>
      </c>
      <c r="G330" s="121">
        <v>0</v>
      </c>
      <c r="H330" s="121">
        <v>0</v>
      </c>
      <c r="I330" s="106">
        <v>0</v>
      </c>
      <c r="J330" s="121">
        <v>0</v>
      </c>
      <c r="K330" s="121">
        <v>0</v>
      </c>
      <c r="L330" s="121">
        <v>0</v>
      </c>
      <c r="M330" s="121">
        <v>0</v>
      </c>
      <c r="N330" s="229"/>
    </row>
    <row r="331" spans="1:15" ht="16.5" thickBot="1">
      <c r="A331" s="18">
        <v>318</v>
      </c>
      <c r="B331" s="70" t="s">
        <v>6</v>
      </c>
      <c r="C331" s="44">
        <f>SUM(D331:J331)</f>
        <v>127.78</v>
      </c>
      <c r="D331" s="111">
        <v>0</v>
      </c>
      <c r="E331" s="113">
        <v>127.78</v>
      </c>
      <c r="F331" s="111">
        <v>0</v>
      </c>
      <c r="G331" s="113">
        <v>0</v>
      </c>
      <c r="H331" s="113">
        <v>0</v>
      </c>
      <c r="I331" s="111">
        <v>0</v>
      </c>
      <c r="J331" s="113">
        <v>0</v>
      </c>
      <c r="K331" s="113">
        <v>0</v>
      </c>
      <c r="L331" s="113">
        <v>0</v>
      </c>
      <c r="M331" s="113">
        <v>0</v>
      </c>
      <c r="N331" s="231"/>
    </row>
    <row r="332" spans="1:15" ht="16.5" thickBot="1">
      <c r="A332" s="18">
        <v>319</v>
      </c>
      <c r="B332" s="70" t="s">
        <v>8</v>
      </c>
      <c r="C332" s="44">
        <f>SUM(D332:J332)</f>
        <v>0</v>
      </c>
      <c r="D332" s="111">
        <v>0</v>
      </c>
      <c r="E332" s="113">
        <v>0</v>
      </c>
      <c r="F332" s="111">
        <v>0</v>
      </c>
      <c r="G332" s="113">
        <v>0</v>
      </c>
      <c r="H332" s="113">
        <v>0</v>
      </c>
      <c r="I332" s="111">
        <v>0</v>
      </c>
      <c r="J332" s="113">
        <v>0</v>
      </c>
      <c r="K332" s="113">
        <v>0</v>
      </c>
      <c r="L332" s="113">
        <v>0</v>
      </c>
      <c r="M332" s="113">
        <v>0</v>
      </c>
      <c r="N332" s="231"/>
    </row>
    <row r="333" spans="1:15" ht="16.5" thickBot="1">
      <c r="A333" s="18">
        <v>320</v>
      </c>
      <c r="B333" s="161" t="s">
        <v>51</v>
      </c>
      <c r="C333" s="77">
        <f>SUM(D333:J333)</f>
        <v>0</v>
      </c>
      <c r="D333" s="118">
        <v>0</v>
      </c>
      <c r="E333" s="117">
        <v>0</v>
      </c>
      <c r="F333" s="118">
        <v>0</v>
      </c>
      <c r="G333" s="117">
        <v>0</v>
      </c>
      <c r="H333" s="117">
        <v>0</v>
      </c>
      <c r="I333" s="118">
        <v>0</v>
      </c>
      <c r="J333" s="117">
        <v>0</v>
      </c>
      <c r="K333" s="117">
        <v>0</v>
      </c>
      <c r="L333" s="117">
        <v>0</v>
      </c>
      <c r="M333" s="117">
        <v>0</v>
      </c>
      <c r="N333" s="239"/>
    </row>
    <row r="334" spans="1:15" ht="63.75" thickBot="1">
      <c r="A334" s="18">
        <v>321</v>
      </c>
      <c r="B334" s="128" t="s">
        <v>119</v>
      </c>
      <c r="C334" s="79">
        <f>SUM(D334:M334)</f>
        <v>1.292</v>
      </c>
      <c r="D334" s="80">
        <f t="shared" ref="D334:M334" si="133">D335+D336+D337+D338</f>
        <v>0</v>
      </c>
      <c r="E334" s="79">
        <f t="shared" si="133"/>
        <v>1.292</v>
      </c>
      <c r="F334" s="80">
        <f t="shared" si="133"/>
        <v>0</v>
      </c>
      <c r="G334" s="79">
        <f t="shared" si="133"/>
        <v>0</v>
      </c>
      <c r="H334" s="79">
        <f t="shared" si="133"/>
        <v>0</v>
      </c>
      <c r="I334" s="79">
        <f t="shared" si="133"/>
        <v>0</v>
      </c>
      <c r="J334" s="79">
        <f t="shared" si="133"/>
        <v>0</v>
      </c>
      <c r="K334" s="79">
        <f t="shared" si="133"/>
        <v>0</v>
      </c>
      <c r="L334" s="79">
        <f t="shared" si="133"/>
        <v>0</v>
      </c>
      <c r="M334" s="79">
        <f t="shared" si="133"/>
        <v>0</v>
      </c>
      <c r="N334" s="134" t="s">
        <v>70</v>
      </c>
    </row>
    <row r="335" spans="1:15" ht="16.5" thickBot="1">
      <c r="A335" s="18">
        <v>322</v>
      </c>
      <c r="B335" s="122" t="s">
        <v>7</v>
      </c>
      <c r="C335" s="36">
        <f>SUM(D335:J335)</f>
        <v>0</v>
      </c>
      <c r="D335" s="106">
        <v>0</v>
      </c>
      <c r="E335" s="121">
        <v>0</v>
      </c>
      <c r="F335" s="106">
        <v>0</v>
      </c>
      <c r="G335" s="121">
        <v>0</v>
      </c>
      <c r="H335" s="121">
        <v>0</v>
      </c>
      <c r="I335" s="106">
        <v>0</v>
      </c>
      <c r="J335" s="121">
        <v>0</v>
      </c>
      <c r="K335" s="121">
        <v>0</v>
      </c>
      <c r="L335" s="121">
        <v>0</v>
      </c>
      <c r="M335" s="121">
        <v>0</v>
      </c>
      <c r="N335" s="221"/>
    </row>
    <row r="336" spans="1:15" ht="16.5" thickBot="1">
      <c r="A336" s="18">
        <v>323</v>
      </c>
      <c r="B336" s="70" t="s">
        <v>6</v>
      </c>
      <c r="C336" s="44">
        <f>SUM(D336:J336)</f>
        <v>0</v>
      </c>
      <c r="D336" s="111">
        <v>0</v>
      </c>
      <c r="E336" s="113">
        <v>0</v>
      </c>
      <c r="F336" s="111">
        <v>0</v>
      </c>
      <c r="G336" s="113">
        <v>0</v>
      </c>
      <c r="H336" s="113">
        <v>0</v>
      </c>
      <c r="I336" s="111">
        <v>0</v>
      </c>
      <c r="J336" s="113">
        <v>0</v>
      </c>
      <c r="K336" s="113">
        <v>0</v>
      </c>
      <c r="L336" s="113">
        <v>0</v>
      </c>
      <c r="M336" s="113">
        <v>0</v>
      </c>
      <c r="N336" s="222"/>
    </row>
    <row r="337" spans="1:14" ht="16.5" thickBot="1">
      <c r="A337" s="18">
        <v>324</v>
      </c>
      <c r="B337" s="70" t="s">
        <v>8</v>
      </c>
      <c r="C337" s="44">
        <f>SUM(D337:J337)</f>
        <v>1.292</v>
      </c>
      <c r="D337" s="111">
        <v>0</v>
      </c>
      <c r="E337" s="113">
        <v>1.292</v>
      </c>
      <c r="F337" s="111">
        <v>0</v>
      </c>
      <c r="G337" s="113">
        <v>0</v>
      </c>
      <c r="H337" s="113">
        <v>0</v>
      </c>
      <c r="I337" s="111">
        <v>0</v>
      </c>
      <c r="J337" s="113">
        <v>0</v>
      </c>
      <c r="K337" s="113">
        <v>0</v>
      </c>
      <c r="L337" s="113">
        <v>0</v>
      </c>
      <c r="M337" s="113">
        <v>0</v>
      </c>
      <c r="N337" s="222"/>
    </row>
    <row r="338" spans="1:14" ht="16.5" thickBot="1">
      <c r="A338" s="18">
        <v>325</v>
      </c>
      <c r="B338" s="73" t="s">
        <v>51</v>
      </c>
      <c r="C338" s="98">
        <f>SUM(D338:J338)</f>
        <v>0</v>
      </c>
      <c r="D338" s="115">
        <v>0</v>
      </c>
      <c r="E338" s="170">
        <v>0</v>
      </c>
      <c r="F338" s="115">
        <v>0</v>
      </c>
      <c r="G338" s="170">
        <v>0</v>
      </c>
      <c r="H338" s="170">
        <v>0</v>
      </c>
      <c r="I338" s="115">
        <v>0</v>
      </c>
      <c r="J338" s="170">
        <v>0</v>
      </c>
      <c r="K338" s="170">
        <v>0</v>
      </c>
      <c r="L338" s="170">
        <v>0</v>
      </c>
      <c r="M338" s="170">
        <v>0</v>
      </c>
      <c r="N338" s="223"/>
    </row>
    <row r="339" spans="1:14" ht="165" customHeight="1" thickBot="1">
      <c r="A339" s="18">
        <v>326</v>
      </c>
      <c r="B339" s="132" t="s">
        <v>120</v>
      </c>
      <c r="C339" s="79">
        <f>SUM(D339:M339)</f>
        <v>16830</v>
      </c>
      <c r="D339" s="80">
        <v>0</v>
      </c>
      <c r="E339" s="79">
        <v>0</v>
      </c>
      <c r="F339" s="80">
        <f t="shared" ref="F339:M339" si="134">F340+F341</f>
        <v>3230</v>
      </c>
      <c r="G339" s="79">
        <f t="shared" si="134"/>
        <v>600</v>
      </c>
      <c r="H339" s="79">
        <f t="shared" si="134"/>
        <v>6000</v>
      </c>
      <c r="I339" s="79">
        <f t="shared" si="134"/>
        <v>3000</v>
      </c>
      <c r="J339" s="79">
        <f t="shared" si="134"/>
        <v>4000</v>
      </c>
      <c r="K339" s="79">
        <f t="shared" si="134"/>
        <v>0</v>
      </c>
      <c r="L339" s="79">
        <f t="shared" si="134"/>
        <v>0</v>
      </c>
      <c r="M339" s="79">
        <f t="shared" si="134"/>
        <v>0</v>
      </c>
      <c r="N339" s="134" t="s">
        <v>91</v>
      </c>
    </row>
    <row r="340" spans="1:14" ht="16.5" thickBot="1">
      <c r="A340" s="18">
        <v>327</v>
      </c>
      <c r="B340" s="122" t="s">
        <v>6</v>
      </c>
      <c r="C340" s="36">
        <f>D340</f>
        <v>0</v>
      </c>
      <c r="D340" s="106">
        <v>0</v>
      </c>
      <c r="E340" s="121">
        <v>0</v>
      </c>
      <c r="F340" s="106">
        <v>0</v>
      </c>
      <c r="G340" s="121">
        <v>0</v>
      </c>
      <c r="H340" s="121">
        <v>0</v>
      </c>
      <c r="I340" s="106">
        <v>0</v>
      </c>
      <c r="J340" s="121">
        <v>0</v>
      </c>
      <c r="K340" s="244">
        <v>0</v>
      </c>
      <c r="L340" s="244">
        <v>0</v>
      </c>
      <c r="M340" s="244">
        <v>0</v>
      </c>
      <c r="N340" s="229"/>
    </row>
    <row r="341" spans="1:14" ht="19.5" thickBot="1">
      <c r="A341" s="18">
        <v>328</v>
      </c>
      <c r="B341" s="161" t="s">
        <v>8</v>
      </c>
      <c r="C341" s="77">
        <f>SUM(D341:M341)</f>
        <v>16830</v>
      </c>
      <c r="D341" s="419">
        <v>0</v>
      </c>
      <c r="E341" s="420">
        <v>0</v>
      </c>
      <c r="F341" s="419">
        <v>3230</v>
      </c>
      <c r="G341" s="420">
        <v>600</v>
      </c>
      <c r="H341" s="420">
        <v>6000</v>
      </c>
      <c r="I341" s="419">
        <v>3000</v>
      </c>
      <c r="J341" s="420">
        <v>4000</v>
      </c>
      <c r="K341" s="421">
        <v>0</v>
      </c>
      <c r="L341" s="421">
        <v>0</v>
      </c>
      <c r="M341" s="421">
        <v>0</v>
      </c>
      <c r="N341" s="239"/>
    </row>
    <row r="342" spans="1:14" ht="133.5" customHeight="1" thickBot="1">
      <c r="A342" s="18">
        <v>329</v>
      </c>
      <c r="B342" s="132" t="s">
        <v>121</v>
      </c>
      <c r="C342" s="79">
        <f>SUM(D342:M342)</f>
        <v>9346.2000000000007</v>
      </c>
      <c r="D342" s="80">
        <v>0</v>
      </c>
      <c r="E342" s="79">
        <v>0</v>
      </c>
      <c r="F342" s="80">
        <f>F343+F344</f>
        <v>9346.2000000000007</v>
      </c>
      <c r="G342" s="79">
        <v>0</v>
      </c>
      <c r="H342" s="79">
        <v>0</v>
      </c>
      <c r="I342" s="79">
        <v>0</v>
      </c>
      <c r="J342" s="79">
        <v>0</v>
      </c>
      <c r="K342" s="79">
        <v>0</v>
      </c>
      <c r="L342" s="79">
        <v>0</v>
      </c>
      <c r="M342" s="79">
        <v>0</v>
      </c>
      <c r="N342" s="293" t="s">
        <v>148</v>
      </c>
    </row>
    <row r="343" spans="1:14" ht="16.5" thickBot="1">
      <c r="A343" s="18">
        <v>330</v>
      </c>
      <c r="B343" s="62" t="s">
        <v>6</v>
      </c>
      <c r="C343" s="98">
        <f>SUM(D343:M343)</f>
        <v>9346.2000000000007</v>
      </c>
      <c r="D343" s="64">
        <v>0</v>
      </c>
      <c r="E343" s="84">
        <v>0</v>
      </c>
      <c r="F343" s="64">
        <f>1601.5+7474.7+270</f>
        <v>9346.2000000000007</v>
      </c>
      <c r="G343" s="84">
        <v>0</v>
      </c>
      <c r="H343" s="84">
        <v>0</v>
      </c>
      <c r="I343" s="64">
        <v>0</v>
      </c>
      <c r="J343" s="84">
        <v>0</v>
      </c>
      <c r="K343" s="64">
        <v>0</v>
      </c>
      <c r="L343" s="66">
        <v>0</v>
      </c>
      <c r="M343" s="84">
        <v>0</v>
      </c>
      <c r="N343" s="310"/>
    </row>
    <row r="344" spans="1:14" ht="16.5" thickBot="1">
      <c r="A344" s="18">
        <v>331</v>
      </c>
      <c r="B344" s="54" t="s">
        <v>8</v>
      </c>
      <c r="C344" s="98">
        <f>D344+E344+F344+G344+H344+I344+J344</f>
        <v>0</v>
      </c>
      <c r="D344" s="95">
        <v>0</v>
      </c>
      <c r="E344" s="96">
        <v>0</v>
      </c>
      <c r="F344" s="95">
        <v>0</v>
      </c>
      <c r="G344" s="96">
        <v>0</v>
      </c>
      <c r="H344" s="96">
        <v>0</v>
      </c>
      <c r="I344" s="95">
        <v>0</v>
      </c>
      <c r="J344" s="96">
        <v>0</v>
      </c>
      <c r="K344" s="95">
        <v>0</v>
      </c>
      <c r="L344" s="96">
        <v>0</v>
      </c>
      <c r="M344" s="96">
        <v>0</v>
      </c>
      <c r="N344" s="311"/>
    </row>
    <row r="345" spans="1:14" ht="32.25" thickBot="1">
      <c r="A345" s="18">
        <v>332</v>
      </c>
      <c r="B345" s="312" t="s">
        <v>122</v>
      </c>
      <c r="C345" s="79">
        <f>SUM(D345:M345)</f>
        <v>12286</v>
      </c>
      <c r="D345" s="80">
        <f>D346+D347</f>
        <v>0</v>
      </c>
      <c r="E345" s="79">
        <f t="shared" ref="E345:M345" si="135">E346+E347</f>
        <v>0</v>
      </c>
      <c r="F345" s="80">
        <f t="shared" si="135"/>
        <v>0</v>
      </c>
      <c r="G345" s="79">
        <f t="shared" si="135"/>
        <v>0</v>
      </c>
      <c r="H345" s="79">
        <f t="shared" si="135"/>
        <v>12286</v>
      </c>
      <c r="I345" s="79">
        <f t="shared" si="135"/>
        <v>0</v>
      </c>
      <c r="J345" s="79">
        <f t="shared" si="135"/>
        <v>0</v>
      </c>
      <c r="K345" s="79">
        <f t="shared" si="135"/>
        <v>0</v>
      </c>
      <c r="L345" s="79">
        <f t="shared" si="135"/>
        <v>0</v>
      </c>
      <c r="M345" s="79">
        <f t="shared" si="135"/>
        <v>0</v>
      </c>
      <c r="N345" s="293" t="str">
        <f>N277</f>
        <v>п. 4.5.1.3.</v>
      </c>
    </row>
    <row r="346" spans="1:14" ht="16.5" thickBot="1">
      <c r="A346" s="18">
        <v>333</v>
      </c>
      <c r="B346" s="313" t="s">
        <v>6</v>
      </c>
      <c r="C346" s="166">
        <f>D346+E346+F346+G346+H346+I346+J346</f>
        <v>0</v>
      </c>
      <c r="D346" s="106">
        <v>0</v>
      </c>
      <c r="E346" s="121">
        <v>0</v>
      </c>
      <c r="F346" s="106">
        <v>0</v>
      </c>
      <c r="G346" s="121">
        <v>0</v>
      </c>
      <c r="H346" s="121">
        <v>0</v>
      </c>
      <c r="I346" s="168">
        <v>0</v>
      </c>
      <c r="J346" s="121">
        <v>0</v>
      </c>
      <c r="K346" s="244">
        <v>0</v>
      </c>
      <c r="L346" s="244">
        <v>0</v>
      </c>
      <c r="M346" s="121">
        <v>0</v>
      </c>
      <c r="N346" s="314"/>
    </row>
    <row r="347" spans="1:14" ht="16.5" thickBot="1">
      <c r="A347" s="18">
        <v>334</v>
      </c>
      <c r="B347" s="315" t="s">
        <v>8</v>
      </c>
      <c r="C347" s="169">
        <f>SUM(D347:M347)</f>
        <v>12286</v>
      </c>
      <c r="D347" s="115">
        <v>0</v>
      </c>
      <c r="E347" s="170">
        <v>0</v>
      </c>
      <c r="F347" s="115">
        <v>0</v>
      </c>
      <c r="G347" s="170">
        <v>0</v>
      </c>
      <c r="H347" s="170">
        <v>12286</v>
      </c>
      <c r="I347" s="171">
        <v>0</v>
      </c>
      <c r="J347" s="170">
        <v>0</v>
      </c>
      <c r="K347" s="247">
        <v>0</v>
      </c>
      <c r="L347" s="247">
        <v>0</v>
      </c>
      <c r="M347" s="170">
        <v>0</v>
      </c>
      <c r="N347" s="316"/>
    </row>
    <row r="348" spans="1:14" ht="32.25" thickBot="1">
      <c r="A348" s="18">
        <v>335</v>
      </c>
      <c r="B348" s="132" t="s">
        <v>123</v>
      </c>
      <c r="C348" s="79">
        <f>SUM(D348:M348)</f>
        <v>372553.87201999995</v>
      </c>
      <c r="D348" s="80">
        <v>0</v>
      </c>
      <c r="E348" s="79">
        <v>0</v>
      </c>
      <c r="F348" s="80">
        <v>0</v>
      </c>
      <c r="G348" s="79">
        <v>0</v>
      </c>
      <c r="H348" s="79">
        <f t="shared" ref="H348:M348" si="136">H349+H350</f>
        <v>40223.449999999997</v>
      </c>
      <c r="I348" s="79">
        <f t="shared" si="136"/>
        <v>152572.69399999999</v>
      </c>
      <c r="J348" s="79">
        <f t="shared" si="136"/>
        <v>0</v>
      </c>
      <c r="K348" s="79">
        <f t="shared" si="136"/>
        <v>179757.72801999998</v>
      </c>
      <c r="L348" s="79">
        <f t="shared" si="136"/>
        <v>0</v>
      </c>
      <c r="M348" s="79">
        <f t="shared" si="136"/>
        <v>0</v>
      </c>
      <c r="N348" s="134" t="s">
        <v>84</v>
      </c>
    </row>
    <row r="349" spans="1:14" ht="19.5" thickBot="1">
      <c r="A349" s="18">
        <v>336</v>
      </c>
      <c r="B349" s="62" t="s">
        <v>6</v>
      </c>
      <c r="C349" s="317">
        <f>SUM(D349:M349)</f>
        <v>349116.25766</v>
      </c>
      <c r="D349" s="432">
        <v>0</v>
      </c>
      <c r="E349" s="391">
        <v>0</v>
      </c>
      <c r="F349" s="433">
        <v>0</v>
      </c>
      <c r="G349" s="432">
        <v>0</v>
      </c>
      <c r="H349" s="432">
        <v>37847.43</v>
      </c>
      <c r="I349" s="434">
        <v>134899.71</v>
      </c>
      <c r="J349" s="393">
        <v>0</v>
      </c>
      <c r="K349" s="391">
        <v>176369.11765999999</v>
      </c>
      <c r="L349" s="432">
        <v>0</v>
      </c>
      <c r="M349" s="432">
        <v>0</v>
      </c>
      <c r="N349" s="314"/>
    </row>
    <row r="350" spans="1:14" ht="19.5" thickBot="1">
      <c r="A350" s="18">
        <v>337</v>
      </c>
      <c r="B350" s="179" t="s">
        <v>8</v>
      </c>
      <c r="C350" s="318">
        <f>SUM(D350:M350)</f>
        <v>23437.61436</v>
      </c>
      <c r="D350" s="420">
        <v>0</v>
      </c>
      <c r="E350" s="419">
        <v>0</v>
      </c>
      <c r="F350" s="425">
        <v>0</v>
      </c>
      <c r="G350" s="420">
        <v>0</v>
      </c>
      <c r="H350" s="420">
        <v>2376.02</v>
      </c>
      <c r="I350" s="421">
        <v>17672.984</v>
      </c>
      <c r="J350" s="420">
        <v>0</v>
      </c>
      <c r="K350" s="419">
        <v>3388.6103600000001</v>
      </c>
      <c r="L350" s="420">
        <v>0</v>
      </c>
      <c r="M350" s="420">
        <v>0</v>
      </c>
      <c r="N350" s="150"/>
    </row>
    <row r="351" spans="1:14" ht="79.5" thickBot="1">
      <c r="A351" s="18">
        <v>338</v>
      </c>
      <c r="B351" s="319" t="s">
        <v>131</v>
      </c>
      <c r="C351" s="146">
        <f>C352+C353</f>
        <v>998.41</v>
      </c>
      <c r="D351" s="79">
        <f t="shared" ref="D351:M351" si="137">D352+D353</f>
        <v>0</v>
      </c>
      <c r="E351" s="146">
        <f t="shared" si="137"/>
        <v>0</v>
      </c>
      <c r="F351" s="79">
        <f t="shared" si="137"/>
        <v>0</v>
      </c>
      <c r="G351" s="146">
        <f t="shared" si="137"/>
        <v>0</v>
      </c>
      <c r="H351" s="79">
        <f t="shared" si="137"/>
        <v>998.41</v>
      </c>
      <c r="I351" s="146">
        <f t="shared" si="137"/>
        <v>0</v>
      </c>
      <c r="J351" s="79">
        <f t="shared" si="137"/>
        <v>0</v>
      </c>
      <c r="K351" s="146">
        <f t="shared" si="137"/>
        <v>0</v>
      </c>
      <c r="L351" s="79">
        <f t="shared" si="137"/>
        <v>0</v>
      </c>
      <c r="M351" s="146">
        <f t="shared" si="137"/>
        <v>0</v>
      </c>
      <c r="N351" s="241" t="str">
        <f>N345</f>
        <v>п. 4.5.1.3.</v>
      </c>
    </row>
    <row r="352" spans="1:14" ht="16.5" thickBot="1">
      <c r="A352" s="18">
        <v>339</v>
      </c>
      <c r="B352" s="320" t="s">
        <v>6</v>
      </c>
      <c r="C352" s="138">
        <f>SUM(D352:M352)</f>
        <v>998.41</v>
      </c>
      <c r="D352" s="139">
        <v>0</v>
      </c>
      <c r="E352" s="140">
        <v>0</v>
      </c>
      <c r="F352" s="139">
        <v>0</v>
      </c>
      <c r="G352" s="140">
        <v>0</v>
      </c>
      <c r="H352" s="139">
        <v>998.41</v>
      </c>
      <c r="I352" s="140">
        <v>0</v>
      </c>
      <c r="J352" s="139">
        <v>0</v>
      </c>
      <c r="K352" s="140">
        <v>0</v>
      </c>
      <c r="L352" s="139">
        <v>0</v>
      </c>
      <c r="M352" s="140">
        <v>0</v>
      </c>
      <c r="N352" s="321"/>
    </row>
    <row r="353" spans="1:15" ht="16.5" thickBot="1">
      <c r="A353" s="18">
        <v>340</v>
      </c>
      <c r="B353" s="320" t="s">
        <v>8</v>
      </c>
      <c r="C353" s="138">
        <f>SUM(D353:M353)</f>
        <v>0</v>
      </c>
      <c r="D353" s="139">
        <v>0</v>
      </c>
      <c r="E353" s="140">
        <v>0</v>
      </c>
      <c r="F353" s="139">
        <v>0</v>
      </c>
      <c r="G353" s="140">
        <v>0</v>
      </c>
      <c r="H353" s="139">
        <v>0</v>
      </c>
      <c r="I353" s="140">
        <v>0</v>
      </c>
      <c r="J353" s="139">
        <v>0</v>
      </c>
      <c r="K353" s="140">
        <v>0</v>
      </c>
      <c r="L353" s="139">
        <v>0</v>
      </c>
      <c r="M353" s="140">
        <v>0</v>
      </c>
      <c r="N353" s="321"/>
    </row>
    <row r="354" spans="1:15" ht="95.25" thickBot="1">
      <c r="A354" s="18">
        <v>341</v>
      </c>
      <c r="B354" s="319" t="s">
        <v>130</v>
      </c>
      <c r="C354" s="146">
        <f>SUM(D354:M354)</f>
        <v>38265.63379</v>
      </c>
      <c r="D354" s="79">
        <f t="shared" ref="D354:M354" si="138">D355+D356</f>
        <v>0</v>
      </c>
      <c r="E354" s="146">
        <f t="shared" si="138"/>
        <v>0</v>
      </c>
      <c r="F354" s="81">
        <f t="shared" si="138"/>
        <v>0</v>
      </c>
      <c r="G354" s="322">
        <f t="shared" si="138"/>
        <v>0</v>
      </c>
      <c r="H354" s="79">
        <f t="shared" si="138"/>
        <v>0</v>
      </c>
      <c r="I354" s="250">
        <f t="shared" si="138"/>
        <v>14358.39</v>
      </c>
      <c r="J354" s="79">
        <f t="shared" si="138"/>
        <v>23907.24379</v>
      </c>
      <c r="K354" s="146">
        <f t="shared" si="138"/>
        <v>0</v>
      </c>
      <c r="L354" s="79">
        <f t="shared" si="138"/>
        <v>0</v>
      </c>
      <c r="M354" s="250">
        <f t="shared" si="138"/>
        <v>0</v>
      </c>
      <c r="N354" s="134" t="s">
        <v>147</v>
      </c>
    </row>
    <row r="355" spans="1:15" ht="16.5" thickBot="1">
      <c r="A355" s="18">
        <v>342</v>
      </c>
      <c r="B355" s="320" t="s">
        <v>6</v>
      </c>
      <c r="C355" s="138">
        <f>D355+E355+F355+G355+H355+I355+J355+K355+L355+M355</f>
        <v>0</v>
      </c>
      <c r="D355" s="139">
        <v>0</v>
      </c>
      <c r="E355" s="140">
        <v>0</v>
      </c>
      <c r="F355" s="139">
        <v>0</v>
      </c>
      <c r="G355" s="140">
        <v>0</v>
      </c>
      <c r="H355" s="139">
        <v>0</v>
      </c>
      <c r="I355" s="140">
        <v>0</v>
      </c>
      <c r="J355" s="139">
        <v>0</v>
      </c>
      <c r="K355" s="140">
        <v>0</v>
      </c>
      <c r="L355" s="139">
        <v>0</v>
      </c>
      <c r="M355" s="140">
        <v>0</v>
      </c>
      <c r="N355" s="321"/>
    </row>
    <row r="356" spans="1:15" ht="19.5" thickBot="1">
      <c r="A356" s="18">
        <v>343</v>
      </c>
      <c r="B356" s="320" t="s">
        <v>8</v>
      </c>
      <c r="C356" s="138">
        <f>SUM(D356:M356)</f>
        <v>38265.63379</v>
      </c>
      <c r="D356" s="389">
        <v>0</v>
      </c>
      <c r="E356" s="390">
        <v>0</v>
      </c>
      <c r="F356" s="389">
        <v>0</v>
      </c>
      <c r="G356" s="390">
        <v>0</v>
      </c>
      <c r="H356" s="389">
        <v>0</v>
      </c>
      <c r="I356" s="390">
        <v>14358.39</v>
      </c>
      <c r="J356" s="529">
        <f>27886.209-1440.79743-1691.94782-846.21996</f>
        <v>23907.24379</v>
      </c>
      <c r="K356" s="390">
        <v>0</v>
      </c>
      <c r="L356" s="389">
        <v>0</v>
      </c>
      <c r="M356" s="390">
        <v>0</v>
      </c>
      <c r="N356" s="321"/>
    </row>
    <row r="357" spans="1:15" ht="16.5" thickBot="1">
      <c r="A357" s="18">
        <v>344</v>
      </c>
      <c r="B357" s="495" t="s">
        <v>72</v>
      </c>
      <c r="C357" s="495"/>
      <c r="D357" s="495"/>
      <c r="E357" s="495"/>
      <c r="F357" s="495"/>
      <c r="G357" s="495"/>
      <c r="H357" s="495"/>
      <c r="I357" s="495"/>
      <c r="J357" s="495"/>
      <c r="K357" s="495"/>
      <c r="L357" s="495"/>
      <c r="M357" s="495"/>
      <c r="N357" s="496"/>
    </row>
    <row r="358" spans="1:15" ht="16.5" thickBot="1">
      <c r="A358" s="18">
        <v>345</v>
      </c>
      <c r="B358" s="281" t="s">
        <v>49</v>
      </c>
      <c r="C358" s="79">
        <f>SUM(D358:M358)</f>
        <v>178742.07214</v>
      </c>
      <c r="D358" s="80">
        <f t="shared" ref="D358:M358" si="139">D359+D360+D361+D362</f>
        <v>13612.9</v>
      </c>
      <c r="E358" s="79">
        <f t="shared" si="139"/>
        <v>14313.726000000001</v>
      </c>
      <c r="F358" s="80">
        <f t="shared" si="139"/>
        <v>15554</v>
      </c>
      <c r="G358" s="79">
        <f t="shared" si="139"/>
        <v>16261.9</v>
      </c>
      <c r="H358" s="79">
        <f>H359+H360+H361+H362</f>
        <v>18944.12</v>
      </c>
      <c r="I358" s="79">
        <f t="shared" si="139"/>
        <v>26366.97</v>
      </c>
      <c r="J358" s="79">
        <f>J359+J360+J361+J362</f>
        <v>27321.425139999999</v>
      </c>
      <c r="K358" s="79">
        <f t="shared" si="139"/>
        <v>22673.365000000002</v>
      </c>
      <c r="L358" s="79">
        <f t="shared" si="139"/>
        <v>23693.666000000001</v>
      </c>
      <c r="M358" s="79">
        <f t="shared" si="139"/>
        <v>0</v>
      </c>
      <c r="N358" s="191"/>
    </row>
    <row r="359" spans="1:15" s="4" customFormat="1" ht="16.5" thickBot="1">
      <c r="A359" s="18">
        <v>346</v>
      </c>
      <c r="B359" s="83" t="s">
        <v>7</v>
      </c>
      <c r="C359" s="63">
        <f>SUM(D359:M359)</f>
        <v>11632.655480000001</v>
      </c>
      <c r="D359" s="64">
        <v>0</v>
      </c>
      <c r="E359" s="84">
        <v>0</v>
      </c>
      <c r="F359" s="64">
        <v>0</v>
      </c>
      <c r="G359" s="84">
        <v>0</v>
      </c>
      <c r="H359" s="90">
        <f>H370</f>
        <v>1736.22</v>
      </c>
      <c r="I359" s="90">
        <f>I370</f>
        <v>5495.1</v>
      </c>
      <c r="J359" s="84">
        <f>SUM(J370)</f>
        <v>4401.3354799999997</v>
      </c>
      <c r="K359" s="84">
        <v>0</v>
      </c>
      <c r="L359" s="84">
        <v>0</v>
      </c>
      <c r="M359" s="84">
        <v>0</v>
      </c>
      <c r="N359" s="221"/>
      <c r="O359" s="5"/>
    </row>
    <row r="360" spans="1:15" s="4" customFormat="1" ht="16.5" thickBot="1">
      <c r="A360" s="18">
        <v>347</v>
      </c>
      <c r="B360" s="88" t="s">
        <v>6</v>
      </c>
      <c r="C360" s="44">
        <f>SUM(D360:M360)</f>
        <v>799.73766000000001</v>
      </c>
      <c r="D360" s="89">
        <v>0</v>
      </c>
      <c r="E360" s="90">
        <v>0</v>
      </c>
      <c r="F360" s="89">
        <v>0</v>
      </c>
      <c r="G360" s="90">
        <v>0</v>
      </c>
      <c r="H360" s="90">
        <f>H368</f>
        <v>2.9</v>
      </c>
      <c r="I360" s="90">
        <f>I374</f>
        <v>204.12</v>
      </c>
      <c r="J360" s="90">
        <f>J368+J374</f>
        <v>592.71766000000002</v>
      </c>
      <c r="K360" s="90">
        <f>K368</f>
        <v>0</v>
      </c>
      <c r="L360" s="90">
        <f>L368</f>
        <v>0</v>
      </c>
      <c r="M360" s="90">
        <f>M368</f>
        <v>0</v>
      </c>
      <c r="N360" s="222"/>
      <c r="O360" s="5"/>
    </row>
    <row r="361" spans="1:15" s="4" customFormat="1" ht="16.5" thickBot="1">
      <c r="A361" s="18">
        <v>348</v>
      </c>
      <c r="B361" s="94" t="s">
        <v>8</v>
      </c>
      <c r="C361" s="44">
        <f>SUM(D361:M361)</f>
        <v>166309.679</v>
      </c>
      <c r="D361" s="89">
        <f t="shared" ref="D361:M361" si="140">D365</f>
        <v>13612.9</v>
      </c>
      <c r="E361" s="90">
        <f t="shared" si="140"/>
        <v>14313.726000000001</v>
      </c>
      <c r="F361" s="89">
        <f t="shared" si="140"/>
        <v>15554</v>
      </c>
      <c r="G361" s="90">
        <f t="shared" si="140"/>
        <v>16261.9</v>
      </c>
      <c r="H361" s="90">
        <f t="shared" si="140"/>
        <v>17205</v>
      </c>
      <c r="I361" s="90">
        <f>I365</f>
        <v>20667.75</v>
      </c>
      <c r="J361" s="90">
        <f t="shared" si="140"/>
        <v>22327.371999999999</v>
      </c>
      <c r="K361" s="90">
        <f t="shared" si="140"/>
        <v>22673.365000000002</v>
      </c>
      <c r="L361" s="90">
        <f t="shared" si="140"/>
        <v>23693.666000000001</v>
      </c>
      <c r="M361" s="90">
        <f t="shared" si="140"/>
        <v>0</v>
      </c>
      <c r="N361" s="222"/>
      <c r="O361" s="5"/>
    </row>
    <row r="362" spans="1:15" s="4" customFormat="1" ht="16.5" thickBot="1">
      <c r="A362" s="18">
        <v>349</v>
      </c>
      <c r="B362" s="94" t="s">
        <v>51</v>
      </c>
      <c r="C362" s="55">
        <f>SUM(D362:M362)</f>
        <v>0</v>
      </c>
      <c r="D362" s="95">
        <v>0</v>
      </c>
      <c r="E362" s="101">
        <v>0</v>
      </c>
      <c r="F362" s="95">
        <v>0</v>
      </c>
      <c r="G362" s="101">
        <v>0</v>
      </c>
      <c r="H362" s="96">
        <v>0</v>
      </c>
      <c r="I362" s="96">
        <v>0</v>
      </c>
      <c r="J362" s="96">
        <v>0</v>
      </c>
      <c r="K362" s="96">
        <v>0</v>
      </c>
      <c r="L362" s="96">
        <v>0</v>
      </c>
      <c r="M362" s="96">
        <v>0</v>
      </c>
      <c r="N362" s="223"/>
      <c r="O362" s="5"/>
    </row>
    <row r="363" spans="1:15" ht="16.5" thickBot="1">
      <c r="A363" s="18">
        <v>350</v>
      </c>
      <c r="B363" s="475" t="s">
        <v>73</v>
      </c>
      <c r="C363" s="476"/>
      <c r="D363" s="476"/>
      <c r="E363" s="476"/>
      <c r="F363" s="476"/>
      <c r="G363" s="476"/>
      <c r="H363" s="476"/>
      <c r="I363" s="476"/>
      <c r="J363" s="476"/>
      <c r="K363" s="476"/>
      <c r="L363" s="476"/>
      <c r="M363" s="476"/>
      <c r="N363" s="477"/>
    </row>
    <row r="364" spans="1:15" ht="32.25" thickBot="1">
      <c r="A364" s="18">
        <v>351</v>
      </c>
      <c r="B364" s="122" t="s">
        <v>47</v>
      </c>
      <c r="C364" s="63">
        <f t="shared" ref="C364:C374" si="141">SUM(D364:M364)</f>
        <v>166309.679</v>
      </c>
      <c r="D364" s="64">
        <f t="shared" ref="D364:E366" si="142">D365</f>
        <v>13612.9</v>
      </c>
      <c r="E364" s="66">
        <f t="shared" si="142"/>
        <v>14313.726000000001</v>
      </c>
      <c r="F364" s="64">
        <f t="shared" ref="F364:M366" si="143">F365</f>
        <v>15554</v>
      </c>
      <c r="G364" s="66">
        <f t="shared" si="143"/>
        <v>16261.9</v>
      </c>
      <c r="H364" s="67">
        <f t="shared" si="143"/>
        <v>17205</v>
      </c>
      <c r="I364" s="66">
        <f t="shared" si="143"/>
        <v>20667.75</v>
      </c>
      <c r="J364" s="66">
        <f t="shared" si="143"/>
        <v>22327.371999999999</v>
      </c>
      <c r="K364" s="66">
        <f t="shared" si="143"/>
        <v>22673.365000000002</v>
      </c>
      <c r="L364" s="66">
        <f t="shared" si="143"/>
        <v>23693.666000000001</v>
      </c>
      <c r="M364" s="66">
        <f t="shared" si="143"/>
        <v>0</v>
      </c>
      <c r="N364" s="236"/>
    </row>
    <row r="365" spans="1:15" ht="16.5" thickBot="1">
      <c r="A365" s="18">
        <v>352</v>
      </c>
      <c r="B365" s="73" t="s">
        <v>8</v>
      </c>
      <c r="C365" s="300">
        <f t="shared" si="141"/>
        <v>166309.679</v>
      </c>
      <c r="D365" s="95">
        <f t="shared" si="142"/>
        <v>13612.9</v>
      </c>
      <c r="E365" s="96">
        <f t="shared" si="142"/>
        <v>14313.726000000001</v>
      </c>
      <c r="F365" s="95">
        <f t="shared" si="143"/>
        <v>15554</v>
      </c>
      <c r="G365" s="96">
        <f t="shared" si="143"/>
        <v>16261.9</v>
      </c>
      <c r="H365" s="95">
        <f t="shared" si="143"/>
        <v>17205</v>
      </c>
      <c r="I365" s="96">
        <f t="shared" si="143"/>
        <v>20667.75</v>
      </c>
      <c r="J365" s="96">
        <f t="shared" si="143"/>
        <v>22327.371999999999</v>
      </c>
      <c r="K365" s="96">
        <f t="shared" si="143"/>
        <v>22673.365000000002</v>
      </c>
      <c r="L365" s="96">
        <f t="shared" si="143"/>
        <v>23693.666000000001</v>
      </c>
      <c r="M365" s="96">
        <f t="shared" si="143"/>
        <v>0</v>
      </c>
      <c r="N365" s="233"/>
    </row>
    <row r="366" spans="1:15" s="3" customFormat="1" ht="48" thickBot="1">
      <c r="A366" s="18">
        <v>353</v>
      </c>
      <c r="B366" s="291" t="s">
        <v>146</v>
      </c>
      <c r="C366" s="79">
        <f t="shared" si="141"/>
        <v>166309.679</v>
      </c>
      <c r="D366" s="80">
        <f t="shared" si="142"/>
        <v>13612.9</v>
      </c>
      <c r="E366" s="79">
        <f t="shared" si="142"/>
        <v>14313.726000000001</v>
      </c>
      <c r="F366" s="80">
        <f>F367</f>
        <v>15554</v>
      </c>
      <c r="G366" s="79">
        <f t="shared" si="143"/>
        <v>16261.9</v>
      </c>
      <c r="H366" s="80">
        <f t="shared" si="143"/>
        <v>17205</v>
      </c>
      <c r="I366" s="81">
        <f t="shared" si="143"/>
        <v>20667.75</v>
      </c>
      <c r="J366" s="79">
        <f t="shared" si="143"/>
        <v>22327.371999999999</v>
      </c>
      <c r="K366" s="80">
        <f t="shared" si="143"/>
        <v>22673.365000000002</v>
      </c>
      <c r="L366" s="79">
        <f t="shared" si="143"/>
        <v>23693.666000000001</v>
      </c>
      <c r="M366" s="79">
        <f t="shared" si="143"/>
        <v>0</v>
      </c>
      <c r="N366" s="303" t="s">
        <v>145</v>
      </c>
    </row>
    <row r="367" spans="1:15" ht="19.5" thickBot="1">
      <c r="A367" s="18">
        <v>354</v>
      </c>
      <c r="B367" s="323" t="s">
        <v>8</v>
      </c>
      <c r="C367" s="84">
        <f t="shared" si="141"/>
        <v>166309.679</v>
      </c>
      <c r="D367" s="384">
        <v>13612.9</v>
      </c>
      <c r="E367" s="385">
        <v>14313.726000000001</v>
      </c>
      <c r="F367" s="384">
        <v>15554</v>
      </c>
      <c r="G367" s="385">
        <v>16261.9</v>
      </c>
      <c r="H367" s="384">
        <v>17205</v>
      </c>
      <c r="I367" s="385">
        <v>20667.75</v>
      </c>
      <c r="J367" s="384">
        <v>22327.371999999999</v>
      </c>
      <c r="K367" s="388">
        <v>22673.365000000002</v>
      </c>
      <c r="L367" s="385">
        <v>23693.666000000001</v>
      </c>
      <c r="M367" s="385">
        <v>0</v>
      </c>
      <c r="N367" s="324"/>
    </row>
    <row r="368" spans="1:15" ht="63.75" thickBot="1">
      <c r="A368" s="18">
        <v>355</v>
      </c>
      <c r="B368" s="325" t="s">
        <v>124</v>
      </c>
      <c r="C368" s="79">
        <f t="shared" si="141"/>
        <v>2.9</v>
      </c>
      <c r="D368" s="79">
        <f>D369</f>
        <v>0</v>
      </c>
      <c r="E368" s="80">
        <f t="shared" ref="E368:M368" si="144">E369</f>
        <v>0</v>
      </c>
      <c r="F368" s="79">
        <f t="shared" si="144"/>
        <v>0</v>
      </c>
      <c r="G368" s="80">
        <f t="shared" si="144"/>
        <v>0</v>
      </c>
      <c r="H368" s="81">
        <f t="shared" si="144"/>
        <v>2.9</v>
      </c>
      <c r="I368" s="81">
        <f t="shared" si="144"/>
        <v>0</v>
      </c>
      <c r="J368" s="81">
        <f t="shared" si="144"/>
        <v>0</v>
      </c>
      <c r="K368" s="81">
        <f t="shared" si="144"/>
        <v>0</v>
      </c>
      <c r="L368" s="79">
        <f t="shared" si="144"/>
        <v>0</v>
      </c>
      <c r="M368" s="79">
        <f t="shared" si="144"/>
        <v>0</v>
      </c>
      <c r="N368" s="326" t="s">
        <v>145</v>
      </c>
    </row>
    <row r="369" spans="1:15" ht="16.5" thickBot="1">
      <c r="A369" s="18">
        <v>356</v>
      </c>
      <c r="B369" s="327" t="s">
        <v>6</v>
      </c>
      <c r="C369" s="55">
        <f t="shared" si="141"/>
        <v>2.9</v>
      </c>
      <c r="D369" s="139">
        <v>0</v>
      </c>
      <c r="E369" s="140">
        <v>0</v>
      </c>
      <c r="F369" s="139">
        <v>0</v>
      </c>
      <c r="G369" s="140">
        <v>0</v>
      </c>
      <c r="H369" s="328">
        <v>2.9</v>
      </c>
      <c r="I369" s="139">
        <v>0</v>
      </c>
      <c r="J369" s="140">
        <v>0</v>
      </c>
      <c r="K369" s="328">
        <v>0</v>
      </c>
      <c r="L369" s="139">
        <v>0</v>
      </c>
      <c r="M369" s="139">
        <v>0</v>
      </c>
      <c r="N369" s="329"/>
    </row>
    <row r="370" spans="1:15" ht="126.75" thickBot="1">
      <c r="A370" s="18">
        <v>357</v>
      </c>
      <c r="B370" s="319" t="s">
        <v>132</v>
      </c>
      <c r="C370" s="146">
        <f t="shared" si="141"/>
        <v>11632.655480000001</v>
      </c>
      <c r="D370" s="81">
        <f t="shared" ref="D370:M370" si="145">D371+D372</f>
        <v>0</v>
      </c>
      <c r="E370" s="79">
        <f t="shared" si="145"/>
        <v>0</v>
      </c>
      <c r="F370" s="134">
        <f t="shared" si="145"/>
        <v>0</v>
      </c>
      <c r="G370" s="146">
        <f t="shared" si="145"/>
        <v>0</v>
      </c>
      <c r="H370" s="79">
        <f t="shared" si="145"/>
        <v>1736.22</v>
      </c>
      <c r="I370" s="146">
        <f t="shared" si="145"/>
        <v>5495.1</v>
      </c>
      <c r="J370" s="81">
        <f t="shared" si="145"/>
        <v>4401.3354799999997</v>
      </c>
      <c r="K370" s="79">
        <f t="shared" si="145"/>
        <v>0</v>
      </c>
      <c r="L370" s="134">
        <f t="shared" si="145"/>
        <v>0</v>
      </c>
      <c r="M370" s="146">
        <f t="shared" si="145"/>
        <v>0</v>
      </c>
      <c r="N370" s="330" t="s">
        <v>133</v>
      </c>
    </row>
    <row r="371" spans="1:15" ht="19.5" thickBot="1">
      <c r="A371" s="18">
        <v>358</v>
      </c>
      <c r="B371" s="331" t="s">
        <v>7</v>
      </c>
      <c r="C371" s="146">
        <f t="shared" si="141"/>
        <v>11632.655480000001</v>
      </c>
      <c r="D371" s="435">
        <v>0</v>
      </c>
      <c r="E371" s="389">
        <v>0</v>
      </c>
      <c r="F371" s="415">
        <v>0</v>
      </c>
      <c r="G371" s="390">
        <v>0</v>
      </c>
      <c r="H371" s="389">
        <v>1736.22</v>
      </c>
      <c r="I371" s="390">
        <v>5495.1</v>
      </c>
      <c r="J371" s="435">
        <v>4401.3354799999997</v>
      </c>
      <c r="K371" s="389">
        <v>0</v>
      </c>
      <c r="L371" s="415">
        <v>0</v>
      </c>
      <c r="M371" s="390">
        <v>0</v>
      </c>
      <c r="N371" s="332"/>
    </row>
    <row r="372" spans="1:15" ht="16.5" thickBot="1">
      <c r="A372" s="18">
        <v>359</v>
      </c>
      <c r="B372" s="331" t="s">
        <v>8</v>
      </c>
      <c r="C372" s="146">
        <f t="shared" si="141"/>
        <v>0</v>
      </c>
      <c r="D372" s="328">
        <v>0</v>
      </c>
      <c r="E372" s="139">
        <v>0</v>
      </c>
      <c r="F372" s="251">
        <v>0</v>
      </c>
      <c r="G372" s="140">
        <v>0</v>
      </c>
      <c r="H372" s="139">
        <v>0</v>
      </c>
      <c r="I372" s="138">
        <v>0</v>
      </c>
      <c r="J372" s="328">
        <v>0</v>
      </c>
      <c r="K372" s="139">
        <v>0</v>
      </c>
      <c r="L372" s="251">
        <v>0</v>
      </c>
      <c r="M372" s="140">
        <v>0</v>
      </c>
      <c r="N372" s="332"/>
    </row>
    <row r="373" spans="1:15" ht="95.25" thickBot="1">
      <c r="A373" s="18">
        <v>360</v>
      </c>
      <c r="B373" s="319" t="s">
        <v>158</v>
      </c>
      <c r="C373" s="146">
        <f t="shared" si="141"/>
        <v>796.83766000000003</v>
      </c>
      <c r="D373" s="79">
        <f t="shared" ref="D373:M373" si="146">D374</f>
        <v>0</v>
      </c>
      <c r="E373" s="146">
        <f t="shared" si="146"/>
        <v>0</v>
      </c>
      <c r="F373" s="81">
        <f t="shared" si="146"/>
        <v>0</v>
      </c>
      <c r="G373" s="79">
        <f t="shared" si="146"/>
        <v>0</v>
      </c>
      <c r="H373" s="134">
        <f t="shared" si="146"/>
        <v>0</v>
      </c>
      <c r="I373" s="146">
        <f t="shared" si="146"/>
        <v>204.12</v>
      </c>
      <c r="J373" s="79">
        <f t="shared" si="146"/>
        <v>592.71766000000002</v>
      </c>
      <c r="K373" s="146">
        <f t="shared" si="146"/>
        <v>0</v>
      </c>
      <c r="L373" s="79">
        <f t="shared" si="146"/>
        <v>0</v>
      </c>
      <c r="M373" s="146">
        <f t="shared" si="146"/>
        <v>0</v>
      </c>
      <c r="N373" s="333" t="s">
        <v>145</v>
      </c>
    </row>
    <row r="374" spans="1:15" ht="19.5" thickBot="1">
      <c r="A374" s="18">
        <v>361</v>
      </c>
      <c r="B374" s="331" t="s">
        <v>6</v>
      </c>
      <c r="C374" s="146">
        <f t="shared" si="141"/>
        <v>796.83766000000003</v>
      </c>
      <c r="D374" s="389">
        <v>0</v>
      </c>
      <c r="E374" s="390">
        <v>0</v>
      </c>
      <c r="F374" s="435">
        <v>0</v>
      </c>
      <c r="G374" s="389">
        <v>0</v>
      </c>
      <c r="H374" s="415">
        <v>0</v>
      </c>
      <c r="I374" s="390">
        <v>204.12</v>
      </c>
      <c r="J374" s="389">
        <v>592.71766000000002</v>
      </c>
      <c r="K374" s="390">
        <v>0</v>
      </c>
      <c r="L374" s="389">
        <v>0</v>
      </c>
      <c r="M374" s="390">
        <v>0</v>
      </c>
      <c r="N374" s="332"/>
    </row>
    <row r="375" spans="1:15" ht="16.5" customHeight="1" thickBot="1">
      <c r="A375" s="18">
        <v>362</v>
      </c>
      <c r="B375" s="486" t="s">
        <v>166</v>
      </c>
      <c r="C375" s="487"/>
      <c r="D375" s="487"/>
      <c r="E375" s="487"/>
      <c r="F375" s="487"/>
      <c r="G375" s="487"/>
      <c r="H375" s="487"/>
      <c r="I375" s="487"/>
      <c r="J375" s="487"/>
      <c r="K375" s="487"/>
      <c r="L375" s="487"/>
      <c r="M375" s="487"/>
      <c r="N375" s="488"/>
    </row>
    <row r="376" spans="1:15" ht="32.25" thickBot="1">
      <c r="A376" s="18">
        <v>363</v>
      </c>
      <c r="B376" s="348" t="s">
        <v>95</v>
      </c>
      <c r="C376" s="349">
        <f>C378+C377</f>
        <v>35118.478999999999</v>
      </c>
      <c r="D376" s="350">
        <f t="shared" ref="D376:M376" si="147">D378</f>
        <v>0</v>
      </c>
      <c r="E376" s="349">
        <f t="shared" si="147"/>
        <v>0</v>
      </c>
      <c r="F376" s="350">
        <f t="shared" si="147"/>
        <v>0</v>
      </c>
      <c r="G376" s="351">
        <f t="shared" si="147"/>
        <v>0</v>
      </c>
      <c r="H376" s="349">
        <f t="shared" si="147"/>
        <v>0</v>
      </c>
      <c r="I376" s="352">
        <f t="shared" si="147"/>
        <v>0</v>
      </c>
      <c r="J376" s="350">
        <f>J378+J377</f>
        <v>12370.478999999999</v>
      </c>
      <c r="K376" s="351">
        <f t="shared" si="147"/>
        <v>11374</v>
      </c>
      <c r="L376" s="349">
        <f t="shared" si="147"/>
        <v>11374</v>
      </c>
      <c r="M376" s="349">
        <f t="shared" si="147"/>
        <v>0</v>
      </c>
      <c r="N376" s="353"/>
    </row>
    <row r="377" spans="1:15" ht="16.5" thickBot="1">
      <c r="A377" s="18">
        <v>364</v>
      </c>
      <c r="B377" s="376" t="s">
        <v>6</v>
      </c>
      <c r="C377" s="349">
        <f>SUM(D377:M377)</f>
        <v>283.846</v>
      </c>
      <c r="D377" s="366"/>
      <c r="E377" s="349"/>
      <c r="F377" s="366"/>
      <c r="G377" s="351"/>
      <c r="H377" s="349"/>
      <c r="I377" s="352"/>
      <c r="J377" s="349">
        <f>SUM(J405)</f>
        <v>283.846</v>
      </c>
      <c r="K377" s="366"/>
      <c r="L377" s="349"/>
      <c r="M377" s="349"/>
      <c r="N377" s="359"/>
    </row>
    <row r="378" spans="1:15" ht="16.5" thickBot="1">
      <c r="A378" s="18">
        <v>365</v>
      </c>
      <c r="B378" s="354" t="s">
        <v>8</v>
      </c>
      <c r="C378" s="355">
        <f>SUM(D378:M378)</f>
        <v>34834.633000000002</v>
      </c>
      <c r="D378" s="356">
        <f t="shared" ref="D378:L378" si="148">D406</f>
        <v>0</v>
      </c>
      <c r="E378" s="355">
        <f t="shared" si="148"/>
        <v>0</v>
      </c>
      <c r="F378" s="356">
        <f t="shared" si="148"/>
        <v>0</v>
      </c>
      <c r="G378" s="357">
        <f t="shared" si="148"/>
        <v>0</v>
      </c>
      <c r="H378" s="355">
        <f t="shared" si="148"/>
        <v>0</v>
      </c>
      <c r="I378" s="358">
        <f t="shared" si="148"/>
        <v>0</v>
      </c>
      <c r="J378" s="355">
        <f t="shared" si="148"/>
        <v>12086.633</v>
      </c>
      <c r="K378" s="356">
        <f t="shared" si="148"/>
        <v>11374</v>
      </c>
      <c r="L378" s="355">
        <f t="shared" si="148"/>
        <v>11374</v>
      </c>
      <c r="M378" s="355">
        <v>0</v>
      </c>
      <c r="N378" s="359"/>
    </row>
    <row r="379" spans="1:15" s="4" customFormat="1" ht="16.5" thickBot="1">
      <c r="A379" s="18">
        <v>366</v>
      </c>
      <c r="B379" s="478" t="s">
        <v>56</v>
      </c>
      <c r="C379" s="479"/>
      <c r="D379" s="479"/>
      <c r="E379" s="479"/>
      <c r="F379" s="479"/>
      <c r="G379" s="479"/>
      <c r="H379" s="479"/>
      <c r="I379" s="479"/>
      <c r="J379" s="479"/>
      <c r="K379" s="479"/>
      <c r="L379" s="479"/>
      <c r="M379" s="479"/>
      <c r="N379" s="480"/>
      <c r="O379" s="5"/>
    </row>
    <row r="380" spans="1:15" s="4" customFormat="1" ht="32.25" thickBot="1">
      <c r="A380" s="18">
        <v>367</v>
      </c>
      <c r="B380" s="83" t="s">
        <v>57</v>
      </c>
      <c r="C380" s="36">
        <f t="shared" ref="C380:M380" si="149">C381+C382+C383+C384</f>
        <v>0</v>
      </c>
      <c r="D380" s="64">
        <f t="shared" si="149"/>
        <v>0</v>
      </c>
      <c r="E380" s="65">
        <f t="shared" si="149"/>
        <v>0</v>
      </c>
      <c r="F380" s="66">
        <f t="shared" si="149"/>
        <v>0</v>
      </c>
      <c r="G380" s="67">
        <f t="shared" si="149"/>
        <v>0</v>
      </c>
      <c r="H380" s="66">
        <f t="shared" si="149"/>
        <v>0</v>
      </c>
      <c r="I380" s="373">
        <f t="shared" si="149"/>
        <v>0</v>
      </c>
      <c r="J380" s="64">
        <f t="shared" si="149"/>
        <v>0</v>
      </c>
      <c r="K380" s="66">
        <f t="shared" si="149"/>
        <v>0</v>
      </c>
      <c r="L380" s="64">
        <f t="shared" si="149"/>
        <v>0</v>
      </c>
      <c r="M380" s="66">
        <f t="shared" si="149"/>
        <v>0</v>
      </c>
      <c r="N380" s="462"/>
      <c r="O380" s="5"/>
    </row>
    <row r="381" spans="1:15" s="4" customFormat="1" ht="16.5" thickBot="1">
      <c r="A381" s="18">
        <v>368</v>
      </c>
      <c r="B381" s="104" t="s">
        <v>7</v>
      </c>
      <c r="C381" s="44">
        <f>SUM(D381:J381)</f>
        <v>0</v>
      </c>
      <c r="D381" s="89">
        <f t="shared" ref="D381:M381" si="150">D387+D393</f>
        <v>0</v>
      </c>
      <c r="E381" s="91">
        <f t="shared" si="150"/>
        <v>0</v>
      </c>
      <c r="F381" s="90">
        <f t="shared" si="150"/>
        <v>0</v>
      </c>
      <c r="G381" s="89">
        <f t="shared" si="150"/>
        <v>0</v>
      </c>
      <c r="H381" s="90">
        <f t="shared" si="150"/>
        <v>0</v>
      </c>
      <c r="I381" s="374">
        <f t="shared" si="150"/>
        <v>0</v>
      </c>
      <c r="J381" s="89">
        <f t="shared" si="150"/>
        <v>0</v>
      </c>
      <c r="K381" s="90">
        <f t="shared" si="150"/>
        <v>0</v>
      </c>
      <c r="L381" s="89">
        <f t="shared" si="150"/>
        <v>0</v>
      </c>
      <c r="M381" s="90">
        <f t="shared" si="150"/>
        <v>0</v>
      </c>
      <c r="N381" s="466"/>
      <c r="O381" s="5"/>
    </row>
    <row r="382" spans="1:15" s="4" customFormat="1" ht="16.5" thickBot="1">
      <c r="A382" s="18">
        <v>369</v>
      </c>
      <c r="B382" s="88" t="s">
        <v>6</v>
      </c>
      <c r="C382" s="44">
        <f>SUM(D382:J382)</f>
        <v>0</v>
      </c>
      <c r="D382" s="89">
        <f t="shared" ref="D382:M382" si="151">D388+D394</f>
        <v>0</v>
      </c>
      <c r="E382" s="91">
        <f t="shared" si="151"/>
        <v>0</v>
      </c>
      <c r="F382" s="90">
        <f t="shared" si="151"/>
        <v>0</v>
      </c>
      <c r="G382" s="89">
        <f t="shared" si="151"/>
        <v>0</v>
      </c>
      <c r="H382" s="90">
        <f t="shared" si="151"/>
        <v>0</v>
      </c>
      <c r="I382" s="374">
        <f t="shared" si="151"/>
        <v>0</v>
      </c>
      <c r="J382" s="89">
        <f t="shared" si="151"/>
        <v>0</v>
      </c>
      <c r="K382" s="90">
        <f t="shared" si="151"/>
        <v>0</v>
      </c>
      <c r="L382" s="89">
        <f t="shared" si="151"/>
        <v>0</v>
      </c>
      <c r="M382" s="90">
        <f t="shared" si="151"/>
        <v>0</v>
      </c>
      <c r="N382" s="466"/>
      <c r="O382" s="5"/>
    </row>
    <row r="383" spans="1:15" s="4" customFormat="1" ht="16.5" thickBot="1">
      <c r="A383" s="18">
        <v>370</v>
      </c>
      <c r="B383" s="94" t="s">
        <v>8</v>
      </c>
      <c r="C383" s="44">
        <f>SUM(D383:J383)</f>
        <v>0</v>
      </c>
      <c r="D383" s="89">
        <f t="shared" ref="D383:M383" si="152">D389+D395</f>
        <v>0</v>
      </c>
      <c r="E383" s="91">
        <f t="shared" si="152"/>
        <v>0</v>
      </c>
      <c r="F383" s="90">
        <f t="shared" si="152"/>
        <v>0</v>
      </c>
      <c r="G383" s="89">
        <f t="shared" si="152"/>
        <v>0</v>
      </c>
      <c r="H383" s="90">
        <f t="shared" si="152"/>
        <v>0</v>
      </c>
      <c r="I383" s="374">
        <f t="shared" si="152"/>
        <v>0</v>
      </c>
      <c r="J383" s="89">
        <f t="shared" si="152"/>
        <v>0</v>
      </c>
      <c r="K383" s="90">
        <f t="shared" si="152"/>
        <v>0</v>
      </c>
      <c r="L383" s="89">
        <f t="shared" si="152"/>
        <v>0</v>
      </c>
      <c r="M383" s="90">
        <f t="shared" si="152"/>
        <v>0</v>
      </c>
      <c r="N383" s="466"/>
      <c r="O383" s="5"/>
    </row>
    <row r="384" spans="1:15" s="4" customFormat="1" ht="16.5" thickBot="1">
      <c r="A384" s="18">
        <v>371</v>
      </c>
      <c r="B384" s="94" t="s">
        <v>51</v>
      </c>
      <c r="C384" s="98">
        <f>SUM(D384:J384)</f>
        <v>0</v>
      </c>
      <c r="D384" s="95">
        <f t="shared" ref="D384:M384" si="153">D390+D396</f>
        <v>0</v>
      </c>
      <c r="E384" s="102">
        <f t="shared" si="153"/>
        <v>0</v>
      </c>
      <c r="F384" s="101">
        <f t="shared" si="153"/>
        <v>0</v>
      </c>
      <c r="G384" s="105">
        <f t="shared" si="153"/>
        <v>0</v>
      </c>
      <c r="H384" s="101">
        <f t="shared" si="153"/>
        <v>0</v>
      </c>
      <c r="I384" s="150">
        <f t="shared" si="153"/>
        <v>0</v>
      </c>
      <c r="J384" s="95">
        <f t="shared" si="153"/>
        <v>0</v>
      </c>
      <c r="K384" s="101">
        <f t="shared" si="153"/>
        <v>0</v>
      </c>
      <c r="L384" s="95">
        <f t="shared" si="153"/>
        <v>0</v>
      </c>
      <c r="M384" s="101">
        <f t="shared" si="153"/>
        <v>0</v>
      </c>
      <c r="N384" s="471"/>
      <c r="O384" s="5"/>
    </row>
    <row r="385" spans="1:15" s="4" customFormat="1" ht="16.5" thickBot="1">
      <c r="A385" s="18">
        <v>372</v>
      </c>
      <c r="B385" s="478" t="s">
        <v>58</v>
      </c>
      <c r="C385" s="479"/>
      <c r="D385" s="479"/>
      <c r="E385" s="479"/>
      <c r="F385" s="479"/>
      <c r="G385" s="479"/>
      <c r="H385" s="479"/>
      <c r="I385" s="479"/>
      <c r="J385" s="479"/>
      <c r="K385" s="479"/>
      <c r="L385" s="479"/>
      <c r="M385" s="479"/>
      <c r="N385" s="480"/>
      <c r="O385" s="5"/>
    </row>
    <row r="386" spans="1:15" s="4" customFormat="1" ht="32.25" thickBot="1">
      <c r="A386" s="18">
        <v>373</v>
      </c>
      <c r="B386" s="224" t="s">
        <v>59</v>
      </c>
      <c r="C386" s="36">
        <f t="shared" ref="C386:M386" si="154">C387+C388+C389+C390</f>
        <v>0</v>
      </c>
      <c r="D386" s="106">
        <f t="shared" si="154"/>
        <v>0</v>
      </c>
      <c r="E386" s="108">
        <f t="shared" si="154"/>
        <v>0</v>
      </c>
      <c r="F386" s="106">
        <f t="shared" si="154"/>
        <v>0</v>
      </c>
      <c r="G386" s="107">
        <f t="shared" si="154"/>
        <v>0</v>
      </c>
      <c r="H386" s="108">
        <f t="shared" si="154"/>
        <v>0</v>
      </c>
      <c r="I386" s="228">
        <f t="shared" si="154"/>
        <v>0</v>
      </c>
      <c r="J386" s="106">
        <f t="shared" si="154"/>
        <v>0</v>
      </c>
      <c r="K386" s="108">
        <f t="shared" si="154"/>
        <v>0</v>
      </c>
      <c r="L386" s="106">
        <f t="shared" si="154"/>
        <v>0</v>
      </c>
      <c r="M386" s="108">
        <f t="shared" si="154"/>
        <v>0</v>
      </c>
      <c r="N386" s="152"/>
      <c r="O386" s="5"/>
    </row>
    <row r="387" spans="1:15" s="4" customFormat="1" ht="16.5" thickBot="1">
      <c r="A387" s="18">
        <v>374</v>
      </c>
      <c r="B387" s="225" t="s">
        <v>7</v>
      </c>
      <c r="C387" s="44">
        <f>SUM(D387:J387)</f>
        <v>0</v>
      </c>
      <c r="D387" s="111">
        <v>0</v>
      </c>
      <c r="E387" s="113">
        <v>0</v>
      </c>
      <c r="F387" s="111">
        <v>0</v>
      </c>
      <c r="G387" s="112">
        <v>0</v>
      </c>
      <c r="H387" s="113">
        <v>0</v>
      </c>
      <c r="I387" s="230">
        <v>0</v>
      </c>
      <c r="J387" s="111">
        <v>0</v>
      </c>
      <c r="K387" s="113">
        <v>0</v>
      </c>
      <c r="L387" s="111">
        <v>0</v>
      </c>
      <c r="M387" s="113">
        <v>0</v>
      </c>
      <c r="N387" s="93"/>
      <c r="O387" s="5"/>
    </row>
    <row r="388" spans="1:15" s="4" customFormat="1" ht="16.5" thickBot="1">
      <c r="A388" s="18">
        <v>375</v>
      </c>
      <c r="B388" s="226" t="s">
        <v>6</v>
      </c>
      <c r="C388" s="44">
        <f>SUM(D388:J388)</f>
        <v>0</v>
      </c>
      <c r="D388" s="111">
        <v>0</v>
      </c>
      <c r="E388" s="113">
        <v>0</v>
      </c>
      <c r="F388" s="111">
        <v>0</v>
      </c>
      <c r="G388" s="112">
        <v>0</v>
      </c>
      <c r="H388" s="113">
        <v>0</v>
      </c>
      <c r="I388" s="230">
        <v>0</v>
      </c>
      <c r="J388" s="111">
        <v>0</v>
      </c>
      <c r="K388" s="113">
        <v>0</v>
      </c>
      <c r="L388" s="111">
        <v>0</v>
      </c>
      <c r="M388" s="113">
        <v>0</v>
      </c>
      <c r="N388" s="93"/>
      <c r="O388" s="5"/>
    </row>
    <row r="389" spans="1:15" s="4" customFormat="1" ht="16.5" thickBot="1">
      <c r="A389" s="18">
        <v>376</v>
      </c>
      <c r="B389" s="227" t="s">
        <v>8</v>
      </c>
      <c r="C389" s="44">
        <f>SUM(D389:J389)</f>
        <v>0</v>
      </c>
      <c r="D389" s="111">
        <v>0</v>
      </c>
      <c r="E389" s="113">
        <v>0</v>
      </c>
      <c r="F389" s="111">
        <v>0</v>
      </c>
      <c r="G389" s="112">
        <v>0</v>
      </c>
      <c r="H389" s="113">
        <v>0</v>
      </c>
      <c r="I389" s="230">
        <v>0</v>
      </c>
      <c r="J389" s="111">
        <v>0</v>
      </c>
      <c r="K389" s="113">
        <v>0</v>
      </c>
      <c r="L389" s="111">
        <v>0</v>
      </c>
      <c r="M389" s="113">
        <v>0</v>
      </c>
      <c r="N389" s="93"/>
      <c r="O389" s="5"/>
    </row>
    <row r="390" spans="1:15" s="4" customFormat="1" ht="16.5" thickBot="1">
      <c r="A390" s="18">
        <v>377</v>
      </c>
      <c r="B390" s="227" t="s">
        <v>51</v>
      </c>
      <c r="C390" s="98">
        <f>SUM(D390:J390)</f>
        <v>0</v>
      </c>
      <c r="D390" s="115">
        <v>0</v>
      </c>
      <c r="E390" s="117">
        <v>0</v>
      </c>
      <c r="F390" s="115">
        <v>0</v>
      </c>
      <c r="G390" s="116">
        <v>0</v>
      </c>
      <c r="H390" s="117">
        <v>0</v>
      </c>
      <c r="I390" s="232">
        <v>0</v>
      </c>
      <c r="J390" s="115">
        <v>0</v>
      </c>
      <c r="K390" s="117">
        <v>0</v>
      </c>
      <c r="L390" s="115">
        <v>0</v>
      </c>
      <c r="M390" s="117">
        <v>0</v>
      </c>
      <c r="N390" s="155"/>
      <c r="O390" s="5"/>
    </row>
    <row r="391" spans="1:15" s="4" customFormat="1" ht="16.5" thickBot="1">
      <c r="A391" s="18">
        <v>378</v>
      </c>
      <c r="B391" s="478" t="s">
        <v>60</v>
      </c>
      <c r="C391" s="479"/>
      <c r="D391" s="479"/>
      <c r="E391" s="479"/>
      <c r="F391" s="479"/>
      <c r="G391" s="479"/>
      <c r="H391" s="479"/>
      <c r="I391" s="479"/>
      <c r="J391" s="479"/>
      <c r="K391" s="479"/>
      <c r="L391" s="479"/>
      <c r="M391" s="479"/>
      <c r="N391" s="480"/>
      <c r="O391" s="5"/>
    </row>
    <row r="392" spans="1:15" s="4" customFormat="1" ht="20.25" customHeight="1" thickBot="1">
      <c r="A392" s="18">
        <v>379</v>
      </c>
      <c r="B392" s="224" t="s">
        <v>74</v>
      </c>
      <c r="C392" s="36">
        <f t="shared" ref="C392:M392" si="155">C393+C394+C395+C396</f>
        <v>0</v>
      </c>
      <c r="D392" s="106">
        <f t="shared" si="155"/>
        <v>0</v>
      </c>
      <c r="E392" s="107">
        <f t="shared" si="155"/>
        <v>0</v>
      </c>
      <c r="F392" s="108">
        <f t="shared" si="155"/>
        <v>0</v>
      </c>
      <c r="G392" s="228">
        <f t="shared" si="155"/>
        <v>0</v>
      </c>
      <c r="H392" s="121">
        <f t="shared" si="155"/>
        <v>0</v>
      </c>
      <c r="I392" s="106">
        <f t="shared" si="155"/>
        <v>0</v>
      </c>
      <c r="J392" s="108">
        <f t="shared" si="155"/>
        <v>0</v>
      </c>
      <c r="K392" s="108">
        <f t="shared" si="155"/>
        <v>0</v>
      </c>
      <c r="L392" s="108">
        <f t="shared" si="155"/>
        <v>0</v>
      </c>
      <c r="M392" s="108">
        <f t="shared" si="155"/>
        <v>0</v>
      </c>
      <c r="N392" s="229"/>
      <c r="O392" s="5"/>
    </row>
    <row r="393" spans="1:15" s="4" customFormat="1" ht="16.5" thickBot="1">
      <c r="A393" s="18">
        <v>380</v>
      </c>
      <c r="B393" s="225" t="s">
        <v>7</v>
      </c>
      <c r="C393" s="44">
        <f>SUM(D393:J393)</f>
        <v>0</v>
      </c>
      <c r="D393" s="111">
        <v>0</v>
      </c>
      <c r="E393" s="112">
        <v>0</v>
      </c>
      <c r="F393" s="113">
        <v>0</v>
      </c>
      <c r="G393" s="230">
        <v>0</v>
      </c>
      <c r="H393" s="113">
        <v>0</v>
      </c>
      <c r="I393" s="111">
        <v>0</v>
      </c>
      <c r="J393" s="113">
        <v>0</v>
      </c>
      <c r="K393" s="113">
        <v>0</v>
      </c>
      <c r="L393" s="113">
        <v>0</v>
      </c>
      <c r="M393" s="113">
        <v>0</v>
      </c>
      <c r="N393" s="231"/>
      <c r="O393" s="5"/>
    </row>
    <row r="394" spans="1:15" s="4" customFormat="1" ht="16.5" thickBot="1">
      <c r="A394" s="18">
        <v>381</v>
      </c>
      <c r="B394" s="226" t="s">
        <v>6</v>
      </c>
      <c r="C394" s="44">
        <f>SUM(D394:J394)</f>
        <v>0</v>
      </c>
      <c r="D394" s="111">
        <v>0</v>
      </c>
      <c r="E394" s="112">
        <v>0</v>
      </c>
      <c r="F394" s="113">
        <v>0</v>
      </c>
      <c r="G394" s="230">
        <v>0</v>
      </c>
      <c r="H394" s="113">
        <v>0</v>
      </c>
      <c r="I394" s="111">
        <v>0</v>
      </c>
      <c r="J394" s="113">
        <v>0</v>
      </c>
      <c r="K394" s="113">
        <v>0</v>
      </c>
      <c r="L394" s="113">
        <v>0</v>
      </c>
      <c r="M394" s="113">
        <v>0</v>
      </c>
      <c r="N394" s="231"/>
      <c r="O394" s="5"/>
    </row>
    <row r="395" spans="1:15" s="4" customFormat="1" ht="16.5" thickBot="1">
      <c r="A395" s="18">
        <v>382</v>
      </c>
      <c r="B395" s="227" t="s">
        <v>8</v>
      </c>
      <c r="C395" s="44">
        <f>SUM(D395:J395)</f>
        <v>0</v>
      </c>
      <c r="D395" s="111">
        <v>0</v>
      </c>
      <c r="E395" s="112">
        <v>0</v>
      </c>
      <c r="F395" s="113">
        <v>0</v>
      </c>
      <c r="G395" s="230">
        <v>0</v>
      </c>
      <c r="H395" s="113">
        <v>0</v>
      </c>
      <c r="I395" s="111">
        <v>0</v>
      </c>
      <c r="J395" s="113">
        <v>0</v>
      </c>
      <c r="K395" s="113">
        <v>0</v>
      </c>
      <c r="L395" s="113">
        <v>0</v>
      </c>
      <c r="M395" s="113">
        <v>0</v>
      </c>
      <c r="N395" s="231"/>
      <c r="O395" s="5"/>
    </row>
    <row r="396" spans="1:15" s="4" customFormat="1" ht="16.5" thickBot="1">
      <c r="A396" s="18">
        <v>383</v>
      </c>
      <c r="B396" s="227" t="s">
        <v>51</v>
      </c>
      <c r="C396" s="98">
        <f>SUM(D396:J396)</f>
        <v>0</v>
      </c>
      <c r="D396" s="115">
        <v>0</v>
      </c>
      <c r="E396" s="116">
        <v>0</v>
      </c>
      <c r="F396" s="117">
        <v>0</v>
      </c>
      <c r="G396" s="232">
        <v>0</v>
      </c>
      <c r="H396" s="170">
        <v>0</v>
      </c>
      <c r="I396" s="115">
        <v>0</v>
      </c>
      <c r="J396" s="117">
        <v>0</v>
      </c>
      <c r="K396" s="117">
        <v>0</v>
      </c>
      <c r="L396" s="117">
        <v>0</v>
      </c>
      <c r="M396" s="117">
        <v>0</v>
      </c>
      <c r="N396" s="233"/>
      <c r="O396" s="5"/>
    </row>
    <row r="397" spans="1:15" s="4" customFormat="1" ht="16.5" thickBot="1">
      <c r="A397" s="18">
        <v>384</v>
      </c>
      <c r="B397" s="478" t="s">
        <v>61</v>
      </c>
      <c r="C397" s="479"/>
      <c r="D397" s="479"/>
      <c r="E397" s="479"/>
      <c r="F397" s="479"/>
      <c r="G397" s="479"/>
      <c r="H397" s="479"/>
      <c r="I397" s="479"/>
      <c r="J397" s="479"/>
      <c r="K397" s="479"/>
      <c r="L397" s="479"/>
      <c r="M397" s="479"/>
      <c r="N397" s="480"/>
      <c r="O397" s="5"/>
    </row>
    <row r="398" spans="1:15" s="4" customFormat="1" ht="48" thickBot="1">
      <c r="A398" s="18">
        <v>385</v>
      </c>
      <c r="B398" s="224" t="s">
        <v>62</v>
      </c>
      <c r="C398" s="151">
        <f t="shared" ref="C398:M398" si="156">C399+C400+C401+C402</f>
        <v>0</v>
      </c>
      <c r="D398" s="108">
        <f t="shared" si="156"/>
        <v>0</v>
      </c>
      <c r="E398" s="106">
        <f t="shared" si="156"/>
        <v>0</v>
      </c>
      <c r="F398" s="107">
        <f t="shared" si="156"/>
        <v>0</v>
      </c>
      <c r="G398" s="108">
        <f t="shared" si="156"/>
        <v>0</v>
      </c>
      <c r="H398" s="108">
        <f t="shared" si="156"/>
        <v>0</v>
      </c>
      <c r="I398" s="106">
        <f t="shared" si="156"/>
        <v>0</v>
      </c>
      <c r="J398" s="108">
        <f t="shared" si="156"/>
        <v>0</v>
      </c>
      <c r="K398" s="108">
        <f t="shared" si="156"/>
        <v>0</v>
      </c>
      <c r="L398" s="108">
        <f t="shared" si="156"/>
        <v>0</v>
      </c>
      <c r="M398" s="108">
        <f t="shared" si="156"/>
        <v>0</v>
      </c>
      <c r="N398" s="229"/>
      <c r="O398" s="5"/>
    </row>
    <row r="399" spans="1:15" s="4" customFormat="1" ht="16.5" thickBot="1">
      <c r="A399" s="18">
        <v>386</v>
      </c>
      <c r="B399" s="225" t="s">
        <v>7</v>
      </c>
      <c r="C399" s="153">
        <f>SUM(D399:J399)</f>
        <v>0</v>
      </c>
      <c r="D399" s="113">
        <v>0</v>
      </c>
      <c r="E399" s="111">
        <v>0</v>
      </c>
      <c r="F399" s="112">
        <v>0</v>
      </c>
      <c r="G399" s="113">
        <v>0</v>
      </c>
      <c r="H399" s="113">
        <v>0</v>
      </c>
      <c r="I399" s="111">
        <v>0</v>
      </c>
      <c r="J399" s="113">
        <v>0</v>
      </c>
      <c r="K399" s="113">
        <v>0</v>
      </c>
      <c r="L399" s="113">
        <v>0</v>
      </c>
      <c r="M399" s="113">
        <v>0</v>
      </c>
      <c r="N399" s="231"/>
      <c r="O399" s="5"/>
    </row>
    <row r="400" spans="1:15" s="4" customFormat="1" ht="16.5" thickBot="1">
      <c r="A400" s="18">
        <v>387</v>
      </c>
      <c r="B400" s="226" t="s">
        <v>6</v>
      </c>
      <c r="C400" s="153">
        <f>SUM(D400:J400)</f>
        <v>0</v>
      </c>
      <c r="D400" s="113">
        <v>0</v>
      </c>
      <c r="E400" s="111">
        <v>0</v>
      </c>
      <c r="F400" s="112">
        <v>0</v>
      </c>
      <c r="G400" s="113">
        <v>0</v>
      </c>
      <c r="H400" s="113">
        <v>0</v>
      </c>
      <c r="I400" s="111">
        <v>0</v>
      </c>
      <c r="J400" s="113">
        <v>0</v>
      </c>
      <c r="K400" s="113">
        <v>0</v>
      </c>
      <c r="L400" s="113">
        <v>0</v>
      </c>
      <c r="M400" s="113">
        <v>0</v>
      </c>
      <c r="N400" s="231"/>
      <c r="O400" s="5"/>
    </row>
    <row r="401" spans="1:15" s="4" customFormat="1" ht="16.5" thickBot="1">
      <c r="A401" s="18">
        <v>388</v>
      </c>
      <c r="B401" s="226" t="s">
        <v>8</v>
      </c>
      <c r="C401" s="153">
        <f>SUM(D401:J401)</f>
        <v>0</v>
      </c>
      <c r="D401" s="113">
        <v>0</v>
      </c>
      <c r="E401" s="111">
        <v>0</v>
      </c>
      <c r="F401" s="112">
        <v>0</v>
      </c>
      <c r="G401" s="113">
        <v>0</v>
      </c>
      <c r="H401" s="113">
        <v>0</v>
      </c>
      <c r="I401" s="111">
        <v>0</v>
      </c>
      <c r="J401" s="113">
        <v>0</v>
      </c>
      <c r="K401" s="113">
        <v>0</v>
      </c>
      <c r="L401" s="113">
        <v>0</v>
      </c>
      <c r="M401" s="113">
        <v>0</v>
      </c>
      <c r="N401" s="231"/>
      <c r="O401" s="5"/>
    </row>
    <row r="402" spans="1:15" s="4" customFormat="1" ht="16.5" thickBot="1">
      <c r="A402" s="18">
        <v>389</v>
      </c>
      <c r="B402" s="234" t="s">
        <v>51</v>
      </c>
      <c r="C402" s="154">
        <f>SUM(D402:J402)</f>
        <v>0</v>
      </c>
      <c r="D402" s="117">
        <v>0</v>
      </c>
      <c r="E402" s="115">
        <v>0</v>
      </c>
      <c r="F402" s="116">
        <v>0</v>
      </c>
      <c r="G402" s="117">
        <v>0</v>
      </c>
      <c r="H402" s="117">
        <v>0</v>
      </c>
      <c r="I402" s="115">
        <v>0</v>
      </c>
      <c r="J402" s="117">
        <v>0</v>
      </c>
      <c r="K402" s="117">
        <v>0</v>
      </c>
      <c r="L402" s="117">
        <v>0</v>
      </c>
      <c r="M402" s="117">
        <v>0</v>
      </c>
      <c r="N402" s="233"/>
      <c r="O402" s="5"/>
    </row>
    <row r="403" spans="1:15" ht="16.5" thickBot="1">
      <c r="A403" s="18">
        <v>390</v>
      </c>
      <c r="B403" s="489" t="s">
        <v>44</v>
      </c>
      <c r="C403" s="490"/>
      <c r="D403" s="490"/>
      <c r="E403" s="490"/>
      <c r="F403" s="490"/>
      <c r="G403" s="490"/>
      <c r="H403" s="490"/>
      <c r="I403" s="490"/>
      <c r="J403" s="490"/>
      <c r="K403" s="490"/>
      <c r="L403" s="490"/>
      <c r="M403" s="490"/>
      <c r="N403" s="491"/>
    </row>
    <row r="404" spans="1:15" ht="32.25" thickBot="1">
      <c r="A404" s="18">
        <v>391</v>
      </c>
      <c r="B404" s="160" t="s">
        <v>47</v>
      </c>
      <c r="C404" s="68">
        <f>C406+C405</f>
        <v>35118.478999999999</v>
      </c>
      <c r="D404" s="360">
        <f t="shared" ref="D404:L404" si="157">D406</f>
        <v>0</v>
      </c>
      <c r="E404" s="68">
        <f t="shared" si="157"/>
        <v>0</v>
      </c>
      <c r="F404" s="360">
        <f t="shared" si="157"/>
        <v>0</v>
      </c>
      <c r="G404" s="68">
        <f t="shared" si="157"/>
        <v>0</v>
      </c>
      <c r="H404" s="86">
        <f t="shared" si="157"/>
        <v>0</v>
      </c>
      <c r="I404" s="68">
        <f t="shared" si="157"/>
        <v>0</v>
      </c>
      <c r="J404" s="360">
        <f>J406+J405</f>
        <v>12370.478999999999</v>
      </c>
      <c r="K404" s="68">
        <f t="shared" si="157"/>
        <v>11374</v>
      </c>
      <c r="L404" s="360">
        <f t="shared" si="157"/>
        <v>11374</v>
      </c>
      <c r="M404" s="68">
        <v>0</v>
      </c>
      <c r="N404" s="361"/>
    </row>
    <row r="405" spans="1:15" ht="16.5" thickBot="1">
      <c r="A405" s="18">
        <v>392</v>
      </c>
      <c r="B405" s="377" t="s">
        <v>6</v>
      </c>
      <c r="C405" s="378">
        <f>SUM(D405:M405)</f>
        <v>283.846</v>
      </c>
      <c r="D405" s="379"/>
      <c r="E405" s="378"/>
      <c r="F405" s="379"/>
      <c r="G405" s="378"/>
      <c r="H405" s="378"/>
      <c r="I405" s="378"/>
      <c r="J405" s="379">
        <f>185+J416</f>
        <v>283.846</v>
      </c>
      <c r="K405" s="378"/>
      <c r="L405" s="379"/>
      <c r="M405" s="378"/>
      <c r="N405" s="380"/>
    </row>
    <row r="406" spans="1:15" ht="16.5" thickBot="1">
      <c r="A406" s="18">
        <v>393</v>
      </c>
      <c r="B406" s="362" t="s">
        <v>8</v>
      </c>
      <c r="C406" s="99">
        <f>SUM(D406:M406)</f>
        <v>34834.633000000002</v>
      </c>
      <c r="D406" s="363">
        <f t="shared" ref="D406:I406" si="158">D408+D410</f>
        <v>0</v>
      </c>
      <c r="E406" s="99">
        <f t="shared" si="158"/>
        <v>0</v>
      </c>
      <c r="F406" s="363">
        <f t="shared" si="158"/>
        <v>0</v>
      </c>
      <c r="G406" s="99">
        <f t="shared" si="158"/>
        <v>0</v>
      </c>
      <c r="H406" s="99">
        <f t="shared" si="158"/>
        <v>0</v>
      </c>
      <c r="I406" s="99">
        <f t="shared" si="158"/>
        <v>0</v>
      </c>
      <c r="J406" s="363">
        <f>J408+J410+J415+J412</f>
        <v>12086.633</v>
      </c>
      <c r="K406" s="103">
        <f>K408+K410+K415</f>
        <v>11374</v>
      </c>
      <c r="L406" s="363">
        <f>L408+L410+L415</f>
        <v>11374</v>
      </c>
      <c r="M406" s="99">
        <v>0</v>
      </c>
      <c r="N406" s="364"/>
    </row>
    <row r="407" spans="1:15" ht="95.25" thickBot="1">
      <c r="A407" s="18">
        <v>394</v>
      </c>
      <c r="B407" s="365" t="s">
        <v>163</v>
      </c>
      <c r="C407" s="349">
        <f>C408</f>
        <v>14280.782999999999</v>
      </c>
      <c r="D407" s="366">
        <f t="shared" ref="D407:M407" si="159">D408</f>
        <v>0</v>
      </c>
      <c r="E407" s="349">
        <f t="shared" si="159"/>
        <v>0</v>
      </c>
      <c r="F407" s="366">
        <f t="shared" si="159"/>
        <v>0</v>
      </c>
      <c r="G407" s="349">
        <f t="shared" si="159"/>
        <v>0</v>
      </c>
      <c r="H407" s="349">
        <f t="shared" si="159"/>
        <v>0</v>
      </c>
      <c r="I407" s="349">
        <f t="shared" si="159"/>
        <v>0</v>
      </c>
      <c r="J407" s="349">
        <f t="shared" si="159"/>
        <v>4463.5210000000006</v>
      </c>
      <c r="K407" s="349">
        <f t="shared" si="159"/>
        <v>4941.1909999999998</v>
      </c>
      <c r="L407" s="349">
        <f t="shared" si="159"/>
        <v>4876.0709999999999</v>
      </c>
      <c r="M407" s="349">
        <f t="shared" si="159"/>
        <v>0</v>
      </c>
      <c r="N407" s="367" t="s">
        <v>150</v>
      </c>
    </row>
    <row r="408" spans="1:15" ht="19.5" thickBot="1">
      <c r="A408" s="18">
        <v>395</v>
      </c>
      <c r="B408" s="368" t="s">
        <v>8</v>
      </c>
      <c r="C408" s="436">
        <f>SUM(D408:M408)</f>
        <v>14280.782999999999</v>
      </c>
      <c r="D408" s="437">
        <v>0</v>
      </c>
      <c r="E408" s="438">
        <v>0</v>
      </c>
      <c r="F408" s="439">
        <v>0</v>
      </c>
      <c r="G408" s="438">
        <v>0</v>
      </c>
      <c r="H408" s="438">
        <v>0</v>
      </c>
      <c r="I408" s="436">
        <v>0</v>
      </c>
      <c r="J408" s="437">
        <f>4894.559-831.038+400</f>
        <v>4463.5210000000006</v>
      </c>
      <c r="K408" s="436">
        <v>4941.1909999999998</v>
      </c>
      <c r="L408" s="437">
        <v>4876.0709999999999</v>
      </c>
      <c r="M408" s="436">
        <v>0</v>
      </c>
      <c r="N408" s="359"/>
    </row>
    <row r="409" spans="1:15" ht="48" thickBot="1">
      <c r="A409" s="18">
        <v>396</v>
      </c>
      <c r="B409" s="365" t="s">
        <v>164</v>
      </c>
      <c r="C409" s="349">
        <f>C410</f>
        <v>8770.482</v>
      </c>
      <c r="D409" s="366">
        <f t="shared" ref="D409:M409" si="160">D410</f>
        <v>0</v>
      </c>
      <c r="E409" s="349">
        <f t="shared" si="160"/>
        <v>0</v>
      </c>
      <c r="F409" s="366">
        <f t="shared" si="160"/>
        <v>0</v>
      </c>
      <c r="G409" s="349">
        <f t="shared" si="160"/>
        <v>0</v>
      </c>
      <c r="H409" s="349">
        <f t="shared" si="160"/>
        <v>0</v>
      </c>
      <c r="I409" s="349">
        <f t="shared" si="160"/>
        <v>0</v>
      </c>
      <c r="J409" s="349">
        <f t="shared" si="160"/>
        <v>3495.7439999999997</v>
      </c>
      <c r="K409" s="349">
        <f t="shared" si="160"/>
        <v>2604.8090000000002</v>
      </c>
      <c r="L409" s="349">
        <f t="shared" si="160"/>
        <v>2669.9290000000001</v>
      </c>
      <c r="M409" s="349">
        <f t="shared" si="160"/>
        <v>0</v>
      </c>
      <c r="N409" s="367" t="s">
        <v>150</v>
      </c>
    </row>
    <row r="410" spans="1:15" ht="19.5" thickBot="1">
      <c r="A410" s="18">
        <v>397</v>
      </c>
      <c r="B410" s="368" t="s">
        <v>8</v>
      </c>
      <c r="C410" s="436">
        <f>SUM(D410:M410)</f>
        <v>8770.482</v>
      </c>
      <c r="D410" s="437">
        <v>0</v>
      </c>
      <c r="E410" s="438">
        <v>0</v>
      </c>
      <c r="F410" s="439">
        <v>0</v>
      </c>
      <c r="G410" s="438">
        <v>0</v>
      </c>
      <c r="H410" s="436">
        <v>0</v>
      </c>
      <c r="I410" s="436">
        <v>0</v>
      </c>
      <c r="J410" s="437">
        <f>2567.073+928.671</f>
        <v>3495.7439999999997</v>
      </c>
      <c r="K410" s="436">
        <v>2604.8090000000002</v>
      </c>
      <c r="L410" s="437">
        <v>2669.9290000000001</v>
      </c>
      <c r="M410" s="436">
        <v>0</v>
      </c>
      <c r="N410" s="359"/>
    </row>
    <row r="411" spans="1:15" ht="48" thickBot="1">
      <c r="A411" s="18">
        <v>398</v>
      </c>
      <c r="B411" s="365" t="s">
        <v>165</v>
      </c>
      <c r="C411" s="349">
        <f>SUM(D411:M411)</f>
        <v>11568.368</v>
      </c>
      <c r="D411" s="366">
        <f t="shared" ref="D411:I411" si="161">D415</f>
        <v>0</v>
      </c>
      <c r="E411" s="349">
        <f t="shared" si="161"/>
        <v>0</v>
      </c>
      <c r="F411" s="366">
        <f t="shared" si="161"/>
        <v>0</v>
      </c>
      <c r="G411" s="349">
        <f t="shared" si="161"/>
        <v>0</v>
      </c>
      <c r="H411" s="349">
        <f t="shared" si="161"/>
        <v>0</v>
      </c>
      <c r="I411" s="349">
        <f t="shared" si="161"/>
        <v>0</v>
      </c>
      <c r="J411" s="349">
        <f>J412</f>
        <v>3912.3679999999999</v>
      </c>
      <c r="K411" s="349">
        <f>K415</f>
        <v>3828</v>
      </c>
      <c r="L411" s="349">
        <f>L415</f>
        <v>3828</v>
      </c>
      <c r="M411" s="349">
        <f>M415</f>
        <v>0</v>
      </c>
      <c r="N411" s="367" t="s">
        <v>150</v>
      </c>
    </row>
    <row r="412" spans="1:15" ht="19.5" thickBot="1">
      <c r="A412" s="18">
        <v>399</v>
      </c>
      <c r="B412" s="368" t="s">
        <v>8</v>
      </c>
      <c r="C412" s="436">
        <f>SUM(D412:M412)</f>
        <v>11568.368</v>
      </c>
      <c r="D412" s="437">
        <v>0</v>
      </c>
      <c r="E412" s="438">
        <v>0</v>
      </c>
      <c r="F412" s="439">
        <v>0</v>
      </c>
      <c r="G412" s="438">
        <v>0</v>
      </c>
      <c r="H412" s="436">
        <v>0</v>
      </c>
      <c r="I412" s="436">
        <v>0</v>
      </c>
      <c r="J412" s="437">
        <f>3112.368+800</f>
        <v>3912.3679999999999</v>
      </c>
      <c r="K412" s="436">
        <v>3828</v>
      </c>
      <c r="L412" s="437">
        <v>3828</v>
      </c>
      <c r="M412" s="436">
        <v>0</v>
      </c>
      <c r="N412" s="359"/>
    </row>
    <row r="413" spans="1:15" ht="79.5" thickBot="1">
      <c r="A413" s="18">
        <v>400</v>
      </c>
      <c r="B413" s="240" t="s">
        <v>170</v>
      </c>
      <c r="C413" s="369">
        <f>SUM(D413:M413)</f>
        <v>400</v>
      </c>
      <c r="D413" s="370">
        <v>0</v>
      </c>
      <c r="E413" s="371">
        <v>0</v>
      </c>
      <c r="F413" s="372">
        <v>0</v>
      </c>
      <c r="G413" s="371">
        <v>0</v>
      </c>
      <c r="H413" s="369">
        <v>0</v>
      </c>
      <c r="I413" s="369">
        <v>0</v>
      </c>
      <c r="J413" s="350">
        <f>SUM(J414+J415)</f>
        <v>400</v>
      </c>
      <c r="K413" s="369">
        <v>0</v>
      </c>
      <c r="L413" s="370">
        <v>0</v>
      </c>
      <c r="M413" s="369">
        <v>0</v>
      </c>
      <c r="N413" s="359"/>
    </row>
    <row r="414" spans="1:15" ht="19.5" thickBot="1">
      <c r="A414" s="18">
        <v>401</v>
      </c>
      <c r="B414" s="368" t="s">
        <v>169</v>
      </c>
      <c r="C414" s="436">
        <f>SUM(D414:J414)</f>
        <v>185</v>
      </c>
      <c r="D414" s="437">
        <v>0</v>
      </c>
      <c r="E414" s="438">
        <v>0</v>
      </c>
      <c r="F414" s="439">
        <v>0</v>
      </c>
      <c r="G414" s="438">
        <v>0</v>
      </c>
      <c r="H414" s="436">
        <v>0</v>
      </c>
      <c r="I414" s="436">
        <v>0</v>
      </c>
      <c r="J414" s="437">
        <v>185</v>
      </c>
      <c r="K414" s="436">
        <v>0</v>
      </c>
      <c r="L414" s="437">
        <v>0</v>
      </c>
      <c r="M414" s="436">
        <v>0</v>
      </c>
      <c r="N414" s="359"/>
    </row>
    <row r="415" spans="1:15" ht="19.5" thickBot="1">
      <c r="A415" s="18">
        <v>402</v>
      </c>
      <c r="B415" s="368" t="s">
        <v>8</v>
      </c>
      <c r="C415" s="436">
        <f>SUM(D415:M415)</f>
        <v>7871</v>
      </c>
      <c r="D415" s="437">
        <v>0</v>
      </c>
      <c r="E415" s="438">
        <v>0</v>
      </c>
      <c r="F415" s="439">
        <v>0</v>
      </c>
      <c r="G415" s="438">
        <v>0</v>
      </c>
      <c r="H415" s="436">
        <v>0</v>
      </c>
      <c r="I415" s="436">
        <v>0</v>
      </c>
      <c r="J415" s="437">
        <v>215</v>
      </c>
      <c r="K415" s="436">
        <v>3828</v>
      </c>
      <c r="L415" s="437">
        <v>3828</v>
      </c>
      <c r="M415" s="436">
        <v>0</v>
      </c>
      <c r="N415" s="359"/>
    </row>
    <row r="416" spans="1:15" ht="95.25" thickBot="1">
      <c r="A416" s="18">
        <v>403</v>
      </c>
      <c r="B416" s="319" t="s">
        <v>172</v>
      </c>
      <c r="C416" s="355">
        <f>SUM(C417)</f>
        <v>98.846000000000004</v>
      </c>
      <c r="D416" s="350">
        <v>0</v>
      </c>
      <c r="E416" s="440">
        <v>0</v>
      </c>
      <c r="F416" s="441">
        <v>0</v>
      </c>
      <c r="G416" s="440">
        <v>0</v>
      </c>
      <c r="H416" s="355">
        <v>0</v>
      </c>
      <c r="I416" s="355">
        <v>0</v>
      </c>
      <c r="J416" s="355">
        <f>SUM(J417)</f>
        <v>98.846000000000004</v>
      </c>
      <c r="K416" s="355">
        <v>0</v>
      </c>
      <c r="L416" s="355">
        <v>0</v>
      </c>
      <c r="M416" s="355">
        <v>0</v>
      </c>
      <c r="N416" s="381"/>
    </row>
    <row r="417" spans="1:14" ht="19.5" thickBot="1">
      <c r="A417" s="18">
        <v>404</v>
      </c>
      <c r="B417" s="382" t="s">
        <v>6</v>
      </c>
      <c r="C417" s="436">
        <f>SUM(D417:J417)</f>
        <v>98.846000000000004</v>
      </c>
      <c r="D417" s="437">
        <v>0</v>
      </c>
      <c r="E417" s="438">
        <v>0</v>
      </c>
      <c r="F417" s="439">
        <v>0</v>
      </c>
      <c r="G417" s="438">
        <v>0</v>
      </c>
      <c r="H417" s="436">
        <v>0</v>
      </c>
      <c r="I417" s="436">
        <v>0</v>
      </c>
      <c r="J417" s="436">
        <v>98.846000000000004</v>
      </c>
      <c r="K417" s="436">
        <v>0</v>
      </c>
      <c r="L417" s="437">
        <v>0</v>
      </c>
      <c r="M417" s="436">
        <v>0</v>
      </c>
      <c r="N417" s="381"/>
    </row>
    <row r="418" spans="1:14" ht="16.5" customHeight="1" thickBot="1">
      <c r="A418" s="18">
        <v>405</v>
      </c>
      <c r="B418" s="483" t="s">
        <v>167</v>
      </c>
      <c r="C418" s="484"/>
      <c r="D418" s="484"/>
      <c r="E418" s="484"/>
      <c r="F418" s="484"/>
      <c r="G418" s="484"/>
      <c r="H418" s="484"/>
      <c r="I418" s="484"/>
      <c r="J418" s="484"/>
      <c r="K418" s="484"/>
      <c r="L418" s="484"/>
      <c r="M418" s="484"/>
      <c r="N418" s="485"/>
    </row>
    <row r="419" spans="1:14" ht="32.25" thickBot="1">
      <c r="A419" s="18">
        <v>406</v>
      </c>
      <c r="B419" s="345" t="s">
        <v>162</v>
      </c>
      <c r="C419" s="181">
        <f t="shared" ref="C419:M419" si="162">C420</f>
        <v>0</v>
      </c>
      <c r="D419" s="334">
        <f t="shared" si="162"/>
        <v>0</v>
      </c>
      <c r="E419" s="181">
        <f t="shared" si="162"/>
        <v>0</v>
      </c>
      <c r="F419" s="334">
        <f t="shared" si="162"/>
        <v>0</v>
      </c>
      <c r="G419" s="307">
        <f t="shared" si="162"/>
        <v>0</v>
      </c>
      <c r="H419" s="181">
        <f t="shared" si="162"/>
        <v>0</v>
      </c>
      <c r="I419" s="192">
        <f t="shared" si="162"/>
        <v>0</v>
      </c>
      <c r="J419" s="334">
        <f t="shared" si="162"/>
        <v>0</v>
      </c>
      <c r="K419" s="181">
        <f t="shared" si="162"/>
        <v>0</v>
      </c>
      <c r="L419" s="334">
        <f t="shared" si="162"/>
        <v>0</v>
      </c>
      <c r="M419" s="181">
        <f t="shared" si="162"/>
        <v>0</v>
      </c>
      <c r="N419" s="335"/>
    </row>
    <row r="420" spans="1:14" ht="16.5" thickBot="1">
      <c r="A420" s="18">
        <v>407</v>
      </c>
      <c r="B420" s="336" t="s">
        <v>8</v>
      </c>
      <c r="C420" s="194">
        <f>SUM(D420:J420)</f>
        <v>0</v>
      </c>
      <c r="D420" s="337">
        <f t="shared" ref="D420:J420" si="163">D423</f>
        <v>0</v>
      </c>
      <c r="E420" s="194">
        <f t="shared" si="163"/>
        <v>0</v>
      </c>
      <c r="F420" s="337">
        <f t="shared" si="163"/>
        <v>0</v>
      </c>
      <c r="G420" s="338">
        <f t="shared" si="163"/>
        <v>0</v>
      </c>
      <c r="H420" s="194">
        <f t="shared" si="163"/>
        <v>0</v>
      </c>
      <c r="I420" s="339">
        <f t="shared" si="163"/>
        <v>0</v>
      </c>
      <c r="J420" s="337">
        <f t="shared" si="163"/>
        <v>0</v>
      </c>
      <c r="K420" s="181">
        <v>0</v>
      </c>
      <c r="L420" s="306">
        <v>0</v>
      </c>
      <c r="M420" s="181">
        <v>0</v>
      </c>
      <c r="N420" s="340"/>
    </row>
    <row r="421" spans="1:14" ht="16.5" thickBot="1">
      <c r="A421" s="18">
        <v>408</v>
      </c>
      <c r="B421" s="475" t="s">
        <v>44</v>
      </c>
      <c r="C421" s="476"/>
      <c r="D421" s="476"/>
      <c r="E421" s="476"/>
      <c r="F421" s="476"/>
      <c r="G421" s="476"/>
      <c r="H421" s="476"/>
      <c r="I421" s="476"/>
      <c r="J421" s="476"/>
      <c r="K421" s="476"/>
      <c r="L421" s="476"/>
      <c r="M421" s="476"/>
      <c r="N421" s="477"/>
    </row>
    <row r="422" spans="1:14" ht="16.5" thickBot="1">
      <c r="A422" s="18">
        <v>409</v>
      </c>
      <c r="B422" s="346" t="s">
        <v>47</v>
      </c>
      <c r="C422" s="63">
        <f t="shared" ref="C422:J422" si="164">C423</f>
        <v>0</v>
      </c>
      <c r="D422" s="64">
        <f t="shared" si="164"/>
        <v>0</v>
      </c>
      <c r="E422" s="66">
        <f t="shared" si="164"/>
        <v>0</v>
      </c>
      <c r="F422" s="64">
        <f t="shared" si="164"/>
        <v>0</v>
      </c>
      <c r="G422" s="66">
        <f t="shared" si="164"/>
        <v>0</v>
      </c>
      <c r="H422" s="84">
        <f t="shared" si="164"/>
        <v>0</v>
      </c>
      <c r="I422" s="66">
        <f t="shared" si="164"/>
        <v>0</v>
      </c>
      <c r="J422" s="64">
        <f t="shared" si="164"/>
        <v>0</v>
      </c>
      <c r="K422" s="66">
        <v>0</v>
      </c>
      <c r="L422" s="64">
        <v>0</v>
      </c>
      <c r="M422" s="66">
        <v>0</v>
      </c>
      <c r="N422" s="87"/>
    </row>
    <row r="423" spans="1:14" ht="16.5" thickBot="1">
      <c r="A423" s="18">
        <v>410</v>
      </c>
      <c r="B423" s="73" t="s">
        <v>8</v>
      </c>
      <c r="C423" s="98">
        <f>SUM(D423:J423)</f>
        <v>0</v>
      </c>
      <c r="D423" s="95">
        <f t="shared" ref="D423:J423" si="165">D425+D427</f>
        <v>0</v>
      </c>
      <c r="E423" s="96">
        <f t="shared" si="165"/>
        <v>0</v>
      </c>
      <c r="F423" s="95">
        <f t="shared" si="165"/>
        <v>0</v>
      </c>
      <c r="G423" s="96">
        <f t="shared" si="165"/>
        <v>0</v>
      </c>
      <c r="H423" s="96">
        <f t="shared" si="165"/>
        <v>0</v>
      </c>
      <c r="I423" s="96">
        <f t="shared" si="165"/>
        <v>0</v>
      </c>
      <c r="J423" s="95">
        <f t="shared" si="165"/>
        <v>0</v>
      </c>
      <c r="K423" s="96">
        <v>0</v>
      </c>
      <c r="L423" s="95">
        <v>0</v>
      </c>
      <c r="M423" s="96">
        <v>0</v>
      </c>
      <c r="N423" s="100"/>
    </row>
    <row r="424" spans="1:14" ht="79.5" thickBot="1">
      <c r="A424" s="18">
        <v>411</v>
      </c>
      <c r="B424" s="132" t="s">
        <v>18</v>
      </c>
      <c r="C424" s="181">
        <f>C425</f>
        <v>0</v>
      </c>
      <c r="D424" s="306">
        <f t="shared" ref="D424:M424" si="166">D425</f>
        <v>0</v>
      </c>
      <c r="E424" s="181">
        <f t="shared" si="166"/>
        <v>0</v>
      </c>
      <c r="F424" s="306">
        <f t="shared" si="166"/>
        <v>0</v>
      </c>
      <c r="G424" s="181">
        <f t="shared" si="166"/>
        <v>0</v>
      </c>
      <c r="H424" s="181">
        <f t="shared" si="166"/>
        <v>0</v>
      </c>
      <c r="I424" s="181">
        <f t="shared" si="166"/>
        <v>0</v>
      </c>
      <c r="J424" s="181">
        <f t="shared" si="166"/>
        <v>0</v>
      </c>
      <c r="K424" s="181">
        <f t="shared" si="166"/>
        <v>0</v>
      </c>
      <c r="L424" s="181">
        <f t="shared" si="166"/>
        <v>0</v>
      </c>
      <c r="M424" s="181">
        <f t="shared" si="166"/>
        <v>0</v>
      </c>
      <c r="N424" s="341" t="s">
        <v>150</v>
      </c>
    </row>
    <row r="425" spans="1:14" ht="16.5" thickBot="1">
      <c r="A425" s="18">
        <v>412</v>
      </c>
      <c r="B425" s="342" t="s">
        <v>8</v>
      </c>
      <c r="C425" s="186">
        <f>SUM(D425:J425)</f>
        <v>0</v>
      </c>
      <c r="D425" s="187">
        <v>0</v>
      </c>
      <c r="E425" s="343">
        <v>0</v>
      </c>
      <c r="F425" s="344">
        <v>0</v>
      </c>
      <c r="G425" s="343">
        <v>0</v>
      </c>
      <c r="H425" s="343">
        <v>0</v>
      </c>
      <c r="I425" s="188">
        <v>0</v>
      </c>
      <c r="J425" s="187">
        <v>0</v>
      </c>
      <c r="K425" s="188">
        <v>0</v>
      </c>
      <c r="L425" s="187">
        <v>0</v>
      </c>
      <c r="M425" s="188">
        <v>0</v>
      </c>
      <c r="N425" s="340"/>
    </row>
    <row r="426" spans="1:14" ht="63.75" thickBot="1">
      <c r="A426" s="18">
        <v>413</v>
      </c>
      <c r="B426" s="132" t="s">
        <v>33</v>
      </c>
      <c r="C426" s="181">
        <f>C427</f>
        <v>0</v>
      </c>
      <c r="D426" s="306">
        <f t="shared" ref="D426:M426" si="167">D427</f>
        <v>0</v>
      </c>
      <c r="E426" s="181">
        <f t="shared" si="167"/>
        <v>0</v>
      </c>
      <c r="F426" s="306">
        <f t="shared" si="167"/>
        <v>0</v>
      </c>
      <c r="G426" s="181">
        <f t="shared" si="167"/>
        <v>0</v>
      </c>
      <c r="H426" s="181">
        <f t="shared" si="167"/>
        <v>0</v>
      </c>
      <c r="I426" s="181">
        <f t="shared" si="167"/>
        <v>0</v>
      </c>
      <c r="J426" s="181">
        <f t="shared" si="167"/>
        <v>0</v>
      </c>
      <c r="K426" s="181">
        <f t="shared" si="167"/>
        <v>0</v>
      </c>
      <c r="L426" s="181">
        <f t="shared" si="167"/>
        <v>0</v>
      </c>
      <c r="M426" s="181">
        <f t="shared" si="167"/>
        <v>0</v>
      </c>
      <c r="N426" s="341" t="s">
        <v>150</v>
      </c>
    </row>
    <row r="427" spans="1:14" ht="16.5" thickBot="1">
      <c r="A427" s="18">
        <v>414</v>
      </c>
      <c r="B427" s="342" t="s">
        <v>8</v>
      </c>
      <c r="C427" s="186">
        <f>SUM(D427:J427)</f>
        <v>0</v>
      </c>
      <c r="D427" s="187">
        <v>0</v>
      </c>
      <c r="E427" s="343">
        <v>0</v>
      </c>
      <c r="F427" s="344">
        <v>0</v>
      </c>
      <c r="G427" s="343">
        <v>0</v>
      </c>
      <c r="H427" s="188">
        <v>0</v>
      </c>
      <c r="I427" s="188">
        <v>0</v>
      </c>
      <c r="J427" s="187">
        <v>0</v>
      </c>
      <c r="K427" s="188">
        <v>0</v>
      </c>
      <c r="L427" s="187">
        <v>0</v>
      </c>
      <c r="M427" s="188">
        <v>0</v>
      </c>
      <c r="N427" s="340"/>
    </row>
    <row r="428" spans="1:14" ht="15.75" customHeight="1">
      <c r="A428" s="481" t="s">
        <v>168</v>
      </c>
      <c r="B428" s="482"/>
      <c r="C428" s="482"/>
      <c r="D428" s="482"/>
      <c r="E428" s="482"/>
      <c r="F428" s="482"/>
      <c r="G428" s="482"/>
      <c r="H428" s="482"/>
      <c r="I428" s="482"/>
      <c r="J428" s="482"/>
      <c r="K428" s="482"/>
      <c r="L428" s="482"/>
      <c r="M428" s="482"/>
      <c r="N428" s="482"/>
    </row>
  </sheetData>
  <sheetProtection selectLockedCells="1" selectUnlockedCells="1"/>
  <mergeCells count="46">
    <mergeCell ref="B99:N99"/>
    <mergeCell ref="B13:N13"/>
    <mergeCell ref="B19:N19"/>
    <mergeCell ref="B25:N25"/>
    <mergeCell ref="B31:N31"/>
    <mergeCell ref="B37:N37"/>
    <mergeCell ref="B43:N43"/>
    <mergeCell ref="B49:N49"/>
    <mergeCell ref="B55:N55"/>
    <mergeCell ref="B61:N61"/>
    <mergeCell ref="B87:N87"/>
    <mergeCell ref="N83:N84"/>
    <mergeCell ref="E1:H1"/>
    <mergeCell ref="A2:N2"/>
    <mergeCell ref="A3:N3"/>
    <mergeCell ref="B93:N93"/>
    <mergeCell ref="C5:M5"/>
    <mergeCell ref="A5:A6"/>
    <mergeCell ref="B5:B6"/>
    <mergeCell ref="N5:N6"/>
    <mergeCell ref="B105:N105"/>
    <mergeCell ref="B111:N111"/>
    <mergeCell ref="B117:N117"/>
    <mergeCell ref="B157:N157"/>
    <mergeCell ref="B163:N163"/>
    <mergeCell ref="B169:N169"/>
    <mergeCell ref="B175:N175"/>
    <mergeCell ref="B181:N181"/>
    <mergeCell ref="B187:N187"/>
    <mergeCell ref="B218:N218"/>
    <mergeCell ref="B224:N224"/>
    <mergeCell ref="B287:N287"/>
    <mergeCell ref="B293:N293"/>
    <mergeCell ref="B357:N357"/>
    <mergeCell ref="B266:N266"/>
    <mergeCell ref="B230:N230"/>
    <mergeCell ref="B363:N363"/>
    <mergeCell ref="B379:N379"/>
    <mergeCell ref="A428:N428"/>
    <mergeCell ref="B418:N418"/>
    <mergeCell ref="B421:N421"/>
    <mergeCell ref="B375:N375"/>
    <mergeCell ref="B403:N403"/>
    <mergeCell ref="B385:N385"/>
    <mergeCell ref="B391:N391"/>
    <mergeCell ref="B397:N397"/>
  </mergeCells>
  <printOptions horizontalCentered="1"/>
  <pageMargins left="0" right="0" top="0" bottom="0" header="0.11811023622047245" footer="0"/>
  <pageSetup paperSize="9" scale="52" firstPageNumber="0" fitToHeight="17" orientation="landscape" r:id="rId1"/>
  <headerFooter alignWithMargins="0"/>
  <rowBreaks count="9" manualBreakCount="9">
    <brk id="54" max="13" man="1"/>
    <brk id="76" max="13" man="1"/>
    <brk id="111" max="13" man="1"/>
    <brk id="116" max="13" man="1"/>
    <brk id="140" max="13" man="1"/>
    <brk id="186" max="13" man="1"/>
    <brk id="217" max="13" man="1"/>
    <brk id="315" max="13" man="1"/>
    <brk id="34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от 09.07.2020 года</vt:lpstr>
      <vt:lpstr>'Приложение от 09.07.2020 года'!Область_печати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Специалист</dc:creator>
  <cp:lastModifiedBy>Специалист</cp:lastModifiedBy>
  <cp:lastPrinted>2024-12-12T07:05:20Z</cp:lastPrinted>
  <dcterms:created xsi:type="dcterms:W3CDTF">2017-09-04T06:31:35Z</dcterms:created>
  <dcterms:modified xsi:type="dcterms:W3CDTF">2024-12-19T06:21:01Z</dcterms:modified>
</cp:coreProperties>
</file>